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mc:AlternateContent xmlns:mc="http://schemas.openxmlformats.org/markup-compatibility/2006">
    <mc:Choice Requires="x15">
      <x15ac:absPath xmlns:x15ac="http://schemas.microsoft.com/office/spreadsheetml/2010/11/ac" url="/Users/lgs/Desktop/Work/CRCT Research/CRCT Lit/"/>
    </mc:Choice>
  </mc:AlternateContent>
  <xr:revisionPtr revIDLastSave="0" documentId="13_ncr:1_{92985D6F-28DF-F649-93D8-C3FC4D64FA9A}" xr6:coauthVersionLast="47" xr6:coauthVersionMax="47" xr10:uidLastSave="{00000000-0000-0000-0000-000000000000}"/>
  <bookViews>
    <workbookView xWindow="100" yWindow="0" windowWidth="28360" windowHeight="18000" xr2:uid="{00000000-000D-0000-FFFF-FFFF00000000}"/>
  </bookViews>
  <sheets>
    <sheet name="Introduction" sheetId="11" r:id="rId1"/>
    <sheet name="Use Cases QuantiSec" sheetId="10" r:id="rId2"/>
    <sheet name="BalanceSheet" sheetId="1" r:id="rId3"/>
    <sheet name="Single-Step Income Statement" sheetId="8" r:id="rId4"/>
    <sheet name="Cash Flow Statement" sheetId="9" r:id="rId5"/>
    <sheet name="Definitions" sheetId="6" r:id="rId6"/>
    <sheet name="Match Standards" sheetId="7" r:id="rId7"/>
  </sheets>
  <definedNames>
    <definedName name="_xlnm.Print_Area" localSheetId="2">BalanceSheet!$A$1:$E$39</definedName>
    <definedName name="_xlnm.Print_Area" localSheetId="3">'Single-Step Income Statement'!$A$1:$E$46</definedName>
    <definedName name="valuevx">42.314159</definedName>
    <definedName name="vertex42_copyright" hidden="1">"© 2008-2019 Vertex42 LLC"</definedName>
    <definedName name="vertex42_id" hidden="1">"balance-sheet.xlsx"</definedName>
    <definedName name="vertex42_title" hidden="1">"Balance Sheet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 l="1"/>
  <c r="C5" i="9"/>
  <c r="C24" i="9"/>
  <c r="C26" i="9" s="1"/>
  <c r="C7" i="9"/>
  <c r="C19" i="9"/>
  <c r="C8" i="9"/>
  <c r="C11" i="8"/>
  <c r="C10" i="8"/>
  <c r="B11" i="8"/>
  <c r="B10" i="8"/>
  <c r="C4" i="9" s="1"/>
  <c r="C31" i="9"/>
  <c r="E8" i="8"/>
  <c r="E9" i="8"/>
  <c r="E7" i="8"/>
  <c r="E14" i="8"/>
  <c r="E22" i="8"/>
  <c r="E23" i="8"/>
  <c r="E24" i="8"/>
  <c r="E25" i="8"/>
  <c r="E26" i="8"/>
  <c r="E27" i="8"/>
  <c r="E28" i="8"/>
  <c r="E21" i="8"/>
  <c r="E41" i="8"/>
  <c r="E30" i="8"/>
  <c r="E31" i="8"/>
  <c r="E32" i="8"/>
  <c r="E33" i="8"/>
  <c r="E34" i="8"/>
  <c r="E35" i="8"/>
  <c r="E11" i="8" l="1"/>
  <c r="E10" i="8"/>
  <c r="C14" i="9"/>
  <c r="B17" i="8"/>
  <c r="B40" i="8" s="1"/>
  <c r="B42" i="8" s="1"/>
  <c r="B46" i="8" s="1"/>
  <c r="H19" i="1" s="1"/>
  <c r="I18" i="1"/>
  <c r="C8" i="1"/>
  <c r="H10" i="1"/>
  <c r="H16" i="1" s="1"/>
  <c r="D21" i="1"/>
  <c r="D18" i="1"/>
  <c r="C18" i="1"/>
  <c r="D2" i="1"/>
  <c r="A2" i="8"/>
  <c r="H8" i="1"/>
  <c r="I8" i="1"/>
  <c r="E44" i="8"/>
  <c r="E43" i="8"/>
  <c r="D38" i="8"/>
  <c r="C38" i="8"/>
  <c r="E36" i="8"/>
  <c r="E19" i="8"/>
  <c r="D17" i="8"/>
  <c r="C17" i="8"/>
  <c r="E15" i="8"/>
  <c r="D5" i="8"/>
  <c r="E38" i="8" l="1"/>
  <c r="E17" i="8"/>
  <c r="D40" i="8"/>
  <c r="D42" i="8" s="1"/>
  <c r="D46" i="8" s="1"/>
  <c r="C40" i="8"/>
  <c r="E40" i="8" s="1"/>
  <c r="C42" i="8" l="1"/>
  <c r="E42" i="8" s="1"/>
  <c r="C46" i="8" l="1"/>
  <c r="C21" i="1"/>
  <c r="C23" i="1" s="1"/>
  <c r="E46" i="8" l="1"/>
  <c r="H18" i="1"/>
  <c r="I21" i="1"/>
  <c r="D8" i="1"/>
  <c r="D34" i="1"/>
  <c r="I16" i="1"/>
  <c r="C38" i="1" l="1"/>
  <c r="H21" i="1"/>
  <c r="H23" i="1" s="1"/>
  <c r="D37" i="1"/>
  <c r="D23" i="1"/>
  <c r="D33" i="1" s="1"/>
  <c r="I23" i="1"/>
  <c r="D35" i="1"/>
  <c r="C34" i="1"/>
  <c r="C35" i="1"/>
  <c r="C37" i="1" l="1"/>
  <c r="C36" i="1"/>
  <c r="D36" i="1"/>
  <c r="C33" i="1"/>
  <c r="C11" i="9"/>
  <c r="C20" i="9" s="1"/>
  <c r="C34" i="9" s="1"/>
  <c r="C35" i="9" s="1"/>
</calcChain>
</file>

<file path=xl/sharedStrings.xml><?xml version="1.0" encoding="utf-8"?>
<sst xmlns="http://schemas.openxmlformats.org/spreadsheetml/2006/main" count="270" uniqueCount="232">
  <si>
    <t>Balance Sheet</t>
  </si>
  <si>
    <t>Assets</t>
  </si>
  <si>
    <t>Current Assets</t>
  </si>
  <si>
    <t>Total current assets</t>
  </si>
  <si>
    <t>Fixed (Long-Term) Assets</t>
  </si>
  <si>
    <t>Total fixed assets</t>
  </si>
  <si>
    <t>Other Assets</t>
  </si>
  <si>
    <t>Other</t>
  </si>
  <si>
    <t>Total Other Assets</t>
  </si>
  <si>
    <t>Total Assets</t>
  </si>
  <si>
    <t>Liabilities and Owner's Equity</t>
  </si>
  <si>
    <t>Current Liabilities</t>
  </si>
  <si>
    <t>Total current liabilities</t>
  </si>
  <si>
    <t>Long-Term Liabilities</t>
  </si>
  <si>
    <t>Total long-term liabilities</t>
  </si>
  <si>
    <t>Total Liabilities and Owner's Equity</t>
  </si>
  <si>
    <t>{42}</t>
  </si>
  <si>
    <t>Common Financial Ratios</t>
  </si>
  <si>
    <t>Economic Value of Information</t>
  </si>
  <si>
    <t>Intellectual Property</t>
  </si>
  <si>
    <t>Litigation costs</t>
  </si>
  <si>
    <t>Current salaries and wages for security personal</t>
  </si>
  <si>
    <t>Payment of Cyber Insurance</t>
  </si>
  <si>
    <t>Additional investments into processes (incl. Internal Control System)</t>
  </si>
  <si>
    <t>Investment into stakeholder compensation</t>
  </si>
  <si>
    <t>Performance Value of Information (alternative)</t>
  </si>
  <si>
    <t>Intrinsic Value of Information (alternativ)</t>
  </si>
  <si>
    <t>Other (depending on value calculation)</t>
  </si>
  <si>
    <t>Cost Value of Information</t>
  </si>
  <si>
    <t>Equity</t>
  </si>
  <si>
    <t>Protected assets (R) according to risk disposition</t>
  </si>
  <si>
    <t>Total equity</t>
  </si>
  <si>
    <t>Resumption of critical company processes</t>
  </si>
  <si>
    <t>Extraordinary salaries and wages for security personal (internal)</t>
  </si>
  <si>
    <t>Extraordinary salaries and wages for security personal (external)</t>
  </si>
  <si>
    <t>Increase in Cyberinsurance premiums</t>
  </si>
  <si>
    <t>Investment into recovery of reputation loss</t>
  </si>
  <si>
    <t>Position</t>
  </si>
  <si>
    <t>Description</t>
  </si>
  <si>
    <t>Market Value of Information</t>
  </si>
  <si>
    <t>MVI= (𝐸𝑥𝑐𝑙𝑢𝑠𝑖𝑣𝑒 𝑃𝑟𝑖𝑐𝑒 ∗𝑁𝑢𝑚𝑏𝑒𝑟 𝑜𝑓 𝐿𝑖𝑐𝑒𝑛𝑠𝑒𝑒𝑠)/𝑃𝑟𝑒𝑚𝑖𝑢𝑚</t>
  </si>
  <si>
    <t>PVI= [□(64&amp;(〖𝐾𝑃𝐼〗_𝑖/〖𝐾𝑃𝐼〗_𝑐 ) )−1]*𝑇/𝑡</t>
  </si>
  <si>
    <t>Business Value of Information (alternative)</t>
  </si>
  <si>
    <t>IVI = Validity*Completeness*(1-Scarcity)* Lifecycle</t>
  </si>
  <si>
    <t>Value of Intellecutal Property in Financial Statements</t>
  </si>
  <si>
    <t>Equity reserved for operational losses</t>
  </si>
  <si>
    <t>Equity non subject to ISS vulnerabilities</t>
  </si>
  <si>
    <t>Cyber Insurance Premium</t>
  </si>
  <si>
    <t>Amendment of Premium following an attack</t>
  </si>
  <si>
    <t>BVI = ∑_(𝑝=1)^𝑛SUM〖𝑅𝑒𝑙𝑒𝑣𝑎𝑛𝑐𝑒 (𝑝)∗𝑉𝑎𝑙𝑖𝑑𝑖𝑡𝑦∗𝐶𝑜𝑚𝑝𝑙𝑒𝑡𝑒𝑛𝑒𝑠𝑠∗𝑇𝑖𝑚𝑒𝑙𝑖𝑛𝑒𝑠𝑠〗</t>
  </si>
  <si>
    <t>Insurance Pay-Out</t>
  </si>
  <si>
    <t>Value of pay-out from insurance company after an incident</t>
  </si>
  <si>
    <t>Depreciation of information asset</t>
  </si>
  <si>
    <t>Current salaries and wages for security personal (internal)</t>
  </si>
  <si>
    <t>Current salaries and wages for security personal (external)</t>
  </si>
  <si>
    <t>Costs due to business interruption, decreases in production, and delays in product launches
Business Impact Analysis (BIA) for key processes (e.g., BS22301)</t>
  </si>
  <si>
    <t>Payments to meet ransom and other extortion demands</t>
  </si>
  <si>
    <t>Extraordinary payments and bonuses
Failure to attract customers after an attack</t>
  </si>
  <si>
    <t>Value loss of information following an incident, e.g., loss of competitiveness (reduction in scarcity of asset)</t>
  </si>
  <si>
    <t>Damage to the stock price, and long-term shareholder value</t>
  </si>
  <si>
    <t>Depreciation of market value</t>
  </si>
  <si>
    <t>Extraordinary salaries and wages for security personal</t>
  </si>
  <si>
    <t>Incentives to customers or business partners in an effort to maintain relationships after an attack
Marketing initiatives, customer retention program</t>
  </si>
  <si>
    <t>LC= Fines + Amendments (Civil + Regulatory)
Regulatory actions by state and federal governmental authorities and non-U.S. authorities
Violation of privacy laws
Civil: Class action law suits</t>
  </si>
  <si>
    <t>Organizaiton</t>
  </si>
  <si>
    <t>Asset Management</t>
  </si>
  <si>
    <t>Operations &amp; Communications Management</t>
  </si>
  <si>
    <t>Compliance</t>
  </si>
  <si>
    <t>Third party supplier</t>
  </si>
  <si>
    <t>Business Continuity Management</t>
  </si>
  <si>
    <t>Human Resource security</t>
  </si>
  <si>
    <t>Access Management</t>
  </si>
  <si>
    <t>Physical and Environmental Security</t>
  </si>
  <si>
    <t>Security Policies</t>
  </si>
  <si>
    <t>Cryptography</t>
  </si>
  <si>
    <t>Systems Acquisition, Development, and Maintenance</t>
  </si>
  <si>
    <t>CVI= (𝑃𝑟𝑜𝑐𝐸𝑥𝑝∗𝐴𝑡𝑡𝑟𝑖𝑏∗𝑇)/𝑡 {+∑2_(𝑝=0)^𝑛 SUM〖𝐿𝑜𝑠𝑡 𝑅𝑒𝑣𝑒𝑛𝑢𝑒〗_𝑝 }</t>
  </si>
  <si>
    <t>Previous Year</t>
  </si>
  <si>
    <t>Increase</t>
  </si>
  <si>
    <t>Revenue</t>
  </si>
  <si>
    <t>(Decrease)</t>
  </si>
  <si>
    <t>TOTAL REVENUE</t>
  </si>
  <si>
    <t>Expenses</t>
  </si>
  <si>
    <t>TOTAL EXPENSES</t>
  </si>
  <si>
    <t>Net income before taxes</t>
  </si>
  <si>
    <t>Taxes on income</t>
  </si>
  <si>
    <t>Net income after taxes</t>
  </si>
  <si>
    <t>Extraordinary gain or loss</t>
  </si>
  <si>
    <t>Income tax on extraordinary gain</t>
  </si>
  <si>
    <t>For the Period Ending &lt;2023&gt;</t>
  </si>
  <si>
    <t>Raw data acquired before valorization</t>
  </si>
  <si>
    <t>Projection Date:</t>
  </si>
  <si>
    <t>Pre-payment of software licence</t>
  </si>
  <si>
    <t>Current Year to Date</t>
  </si>
  <si>
    <t>Increase Business Value of Information (alternative)</t>
  </si>
  <si>
    <t>Increase Performance Value of Information (alternative)</t>
  </si>
  <si>
    <t>Extraordinary</t>
  </si>
  <si>
    <t>Ordinary</t>
  </si>
  <si>
    <t>Provision</t>
  </si>
  <si>
    <t>Forecast</t>
  </si>
  <si>
    <t>Accrued salaries and wages for cybersecurity personal</t>
  </si>
  <si>
    <t>Salaries for day-to-day business operations
Audit fees</t>
  </si>
  <si>
    <t>Provision for cybersecurity</t>
  </si>
  <si>
    <t>Use Case 1: LOSS</t>
  </si>
  <si>
    <t>Use Case 2: SUPY</t>
  </si>
  <si>
    <t>Use Case 3: BEST</t>
  </si>
  <si>
    <t>Increase in Market Value of Information</t>
  </si>
  <si>
    <t>Depreciation in Economic Value of Information (incl. unearned revenue)</t>
  </si>
  <si>
    <t>Investment into security processes (e.g., internal control systems)</t>
  </si>
  <si>
    <t>Litigation costs related to cybersecurity incident(s)</t>
  </si>
  <si>
    <t>Resumption cost of critical company processes after cyberrsecurity incident(s)</t>
  </si>
  <si>
    <t>Investment into stakeholder compensation after cybersecurity incident(s)</t>
  </si>
  <si>
    <t>Increase in Cyberinsurance premiums following cybersecurity incident(s)</t>
  </si>
  <si>
    <t>Depreciation of company market value after cybersecurity incident(s)</t>
  </si>
  <si>
    <t>Insurance premium pay-out after cybersecurity incident(s)</t>
  </si>
  <si>
    <t>Payment of cyber insurance</t>
  </si>
  <si>
    <t>&lt;Other revenue&gt;</t>
  </si>
  <si>
    <t>&lt;Other expense&gt;</t>
  </si>
  <si>
    <t>Intellectual property</t>
  </si>
  <si>
    <t>Litigation costs
Internal cost for treatment after cybersecurity incident(s)
External legal consulting costs</t>
  </si>
  <si>
    <t>Salaries (external) 
Hard- und software (non-proprietary)</t>
  </si>
  <si>
    <t>Salaries (internal/external)
Maintenance cost of security processes
Investments into security processes</t>
  </si>
  <si>
    <t>Secuity personal salaries &amp; wages (internal/external)
Maintenance cost of security processes</t>
  </si>
  <si>
    <t>Maintenance cost of security processes</t>
  </si>
  <si>
    <t>Controls</t>
  </si>
  <si>
    <t>Organizational</t>
  </si>
  <si>
    <t>Technical</t>
  </si>
  <si>
    <t>People</t>
  </si>
  <si>
    <t>Physical</t>
  </si>
  <si>
    <t>ISO 27001 Categories</t>
  </si>
  <si>
    <t>Provision for cybersecurity incident(s)
Insurance Premium Payment, Payout, &amp; Increase</t>
  </si>
  <si>
    <t>- Guarantees for product or service security e.g., code protection</t>
  </si>
  <si>
    <t>- Expected incident handling cost based on cybersecurity risk assessment (ordinary)</t>
  </si>
  <si>
    <t>- Expected incident handling cost based on cybersecurity risk assessment (extraordinary)</t>
  </si>
  <si>
    <t>Value of brand; impairement test (based on revenue)</t>
  </si>
  <si>
    <t>Good will (e.g., Reputation)</t>
  </si>
  <si>
    <t>Other current liabilities linked to information assets e.g., accounts payable</t>
  </si>
  <si>
    <t>Other long-term liabilities linked to information assets e.g. bank credit</t>
  </si>
  <si>
    <t>Retained earnings/losses from cybersecurity income statement</t>
  </si>
  <si>
    <t>Other (shares, investor equity)</t>
  </si>
  <si>
    <t>The market rewarded an average of 1.46% excess return on a firm's values with regard to security investment announcements (commercial exploitation, IT security improvement) 
  Chai, Kim, M., &amp; Rao, H. R. (2011). Firms’ information security investment decisions: Stock market evidence of investors’ behavior. DECISION SUPPORT SYSTEMS, 50(4), 651–661. https://doi.org/10.1016/j.dss.2010.08.017</t>
  </si>
  <si>
    <t>Scientific Literature</t>
  </si>
  <si>
    <t>External: Auditing fees charged by external auditors, namely to assess financial statements(10-k filings): 
1. Model 1: “Any 10% increase in number of words disclosing cybersecurity risk, we expect the audit fees to increase by 0.29%” 
a. “Companies, on average, use 195 words to describe cybersecurity risks in their 10-K filings and pay $3,563,351 audit fees. 
b. Thus, any 10% increase in the average word length of cybersecurity risk disclosures (equivalent to 20 words – 10% *195), we expect the audit fees to increase by $10,334 (3,563,351*0.29%).
2. Model 2: “We expect the audit fees to increase by $4,632 (3,563,351*0.13%) for any one-unit increase in educational grade level required to read the risk disclosures”
3. Model 3: “for any 1% increase in litigious language usage, we expect the audit fees to increase by 2.78% [(e1.33–1)/100 = 2.78%]. 
a. In other words, we expect the audit fees to increase by $99,061 (3,563,351*2.78%) for any 1% increase in litigious language usage in the cybersecurity risk disclosures.”
  Calderon, &amp; Gao, L. (2021). Cybersecurity risks disclosure and implied audit risks: Evidence from audit fees. International Journal of Auditing, 25(1), 24–39. https://doi.org/10.1111/ijau.12209</t>
  </si>
  <si>
    <t>- Litigation cost foreseen with &gt; 75% chance for 2024</t>
  </si>
  <si>
    <t>Forecasted earnings/losses from cybersecurity income statement</t>
  </si>
  <si>
    <t>NET INCOME</t>
  </si>
  <si>
    <t>Depreciation of cybersecurity hard- &amp; software assets</t>
  </si>
  <si>
    <t>Operational expenditure of cybersecurity hard- and software</t>
  </si>
  <si>
    <t>Operational expenditure of cybersecurity processes e.g., functional support</t>
  </si>
  <si>
    <t>Any personal hired to recover from an incident (e.g., consultants, forensic analysts)
Harm to employees and customers</t>
  </si>
  <si>
    <t>NIST CSF 2.0</t>
  </si>
  <si>
    <t>Govern</t>
  </si>
  <si>
    <t>Identify</t>
  </si>
  <si>
    <t>Protect</t>
  </si>
  <si>
    <t>Detect</t>
  </si>
  <si>
    <t>Respond</t>
  </si>
  <si>
    <t>Recover</t>
  </si>
  <si>
    <t>People /Technical</t>
  </si>
  <si>
    <t>People /Technical/ Physical</t>
  </si>
  <si>
    <t>Cybersecurity Financial Statement Simulation</t>
  </si>
  <si>
    <t>Cybersecurity Financial Statements Simulation</t>
  </si>
  <si>
    <t>Replacement cost of infrastructure after cybersecurity incident(s)
Extraordinary salaries and wages for security personal (internal)
Extraordinary salaries and wages for security personal (external)
Litigation costs related to cybersecurity incident(s)
Investment into recovery of reputation loss after cybersecurity incident(s)
Investment into stakeholder compensation after cybersecurity incident(s)</t>
  </si>
  <si>
    <t>Extraordinary salaries and wages for security personal (internal)
Extraordinary salaries and wages for security personal (external)
Resumption cost of critical company processes after cyberrsecurity incident(s)</t>
  </si>
  <si>
    <t>Cybersecurity hard- &amp; software (proprietary)</t>
  </si>
  <si>
    <t>Cybersecurity hard- &amp; software (non-proprietary)</t>
  </si>
  <si>
    <t>Operational expenditure of cybersecurity hard- and software
Operational expenditure of cybersecurity processes e.g., functional support
Current salaries and wages for security personal (internal)
Current salaries and wages for security personal (external)
Investment into security infrastructure
Investment into security processes (e.g., internal control systems)</t>
  </si>
  <si>
    <t>Insurance Premium Payment, Payout, &amp; Increase
Retained earnings/losses from cybersecurity income statement
Forecasted earnings/losses from cybersecurity income statement
Provision for cybersecurity
- Litigation cost foreseen with &gt; 75% chance for 2024
- Guarantees for product or service security e.g., code protection
Other long-term liabilities linked to information assets e.g. bank credit</t>
  </si>
  <si>
    <t>Economic Value of Information
Market Value of Information
Cost Value of Information
Intrinsic Value of Information (alternativ)
Cybersecurity hard- &amp; software (proprietary)
Cybersecurity hard- &amp; software (non-proprietary)
Depreciation of cybersecurity hard- &amp; software assets
Intellectual property
Provision for cybersecurity
- Expected incident handling cost based on cybersecurity risk assessment (ordinary)
- Expected incident handling cost based on cybersecurity risk assessment (extraordinary)
Current salaries and wages for security personal (internal)
Current salaries and wages for security personal (external)
Maintenance cost of security processes
Investment into security infrastructure
Investment into security processes (e.g., internal control systems)</t>
  </si>
  <si>
    <t>Operational expenditure of cybersecurity hard- and software
Operational expenditure of cybersecurity processes e.g., functional support
Current salaries and wages for security personal (internal)
Current salaries and wages for security personal (external)
Investment into security processes (e.g., internal control systems)
&lt;Other expense&gt; e.g., audit fees base or e.g., audit fee raise after an incident</t>
  </si>
  <si>
    <t>Cybersecurity Hard- &amp; Software (proprietary)</t>
  </si>
  <si>
    <t>Cybersecurity Hard- &amp; Software (non-proprietary)</t>
  </si>
  <si>
    <t>Change Management for adaption of furhter resilience (e.g., ITIL)
New controls to ensure confidentiality, integriity, and availability of data</t>
  </si>
  <si>
    <t>Value of cybersecurity internal hard- and software assets e,g,, data storage
% of cybersecurity component of overall IT hard- and software assets, e.g., 5-10%</t>
  </si>
  <si>
    <t>Value of external cybersecurity hard- and software assets (that the company is liable for)
% of cybersecurity component of overall IT hard- and software assets, e.g., 5-10%</t>
  </si>
  <si>
    <t>EVI= [〖𝑅𝑒𝑣𝑒𝑛𝑢𝑒〗_𝑖−〖𝑅𝑒𝑣𝑒𝑛𝑢𝑒〗_𝑐−(𝐴𝑐𝑞𝐸𝑥𝑝+𝐴𝑑𝑚𝐸𝑥𝑝+𝐴𝑝𝑝𝐸𝑥𝑝)]∗𝑇/𝑡
Loss in Sales of Products and Services, thus unearned revenue after incident</t>
  </si>
  <si>
    <t>Investment/replacement of infrastructure after incident</t>
  </si>
  <si>
    <t>Additional purchases of cybersecurity hard- and software
Value of hardware and software assets to be replaced (e.g., repairs of system damage) </t>
  </si>
  <si>
    <t>Investment/ recovery of cybersecurity infrastructure</t>
  </si>
  <si>
    <t>Cash Flow Statement</t>
  </si>
  <si>
    <t>For the year ending:</t>
  </si>
  <si>
    <t>Operating Activity</t>
  </si>
  <si>
    <t>Cash paid for</t>
  </si>
  <si>
    <t>-</t>
  </si>
  <si>
    <t>Interest</t>
  </si>
  <si>
    <t>Income taxes</t>
  </si>
  <si>
    <t>Net Profit from Operations</t>
  </si>
  <si>
    <t>Additions to cash</t>
  </si>
  <si>
    <t>Subtractions from Cash</t>
  </si>
  <si>
    <t>Increase in Accounts Receivable</t>
  </si>
  <si>
    <t>Total Cash from Operating Activities</t>
  </si>
  <si>
    <t>Investing Activities</t>
  </si>
  <si>
    <t>Cash receipts from</t>
  </si>
  <si>
    <t>Bank loan</t>
  </si>
  <si>
    <t>Total Cash from Investing Activities</t>
  </si>
  <si>
    <t>Financing Activities</t>
  </si>
  <si>
    <t>Drawing/Distribution</t>
  </si>
  <si>
    <t>Repayment of loans</t>
  </si>
  <si>
    <t xml:space="preserve"> Total Cash from Financing Activities</t>
  </si>
  <si>
    <t>Beginning Cash</t>
  </si>
  <si>
    <t>Total Change in Cash</t>
  </si>
  <si>
    <t>Ending Cash</t>
  </si>
  <si>
    <t>Customer transactions linked to information</t>
  </si>
  <si>
    <t>Amortization of infomation &amp; cybersecurity hard- and software</t>
  </si>
  <si>
    <t>Increase in Inventory (information assets stored)</t>
  </si>
  <si>
    <t>Purchase of equipment (cybersecurity hard- and software)</t>
  </si>
  <si>
    <t>General operating and admin expenses incl. cybersecurity incident</t>
  </si>
  <si>
    <t xml:space="preserve">Other security related operations </t>
  </si>
  <si>
    <t>Salaries and wages expenses for cybersecurity</t>
  </si>
  <si>
    <r>
      <t xml:space="preserve">Debt Ratio </t>
    </r>
    <r>
      <rPr>
        <sz val="10"/>
        <rFont val="Montserrat Regular"/>
      </rPr>
      <t>(Total Liabilities / Total Assets)</t>
    </r>
  </si>
  <si>
    <r>
      <t xml:space="preserve">Current Ratio </t>
    </r>
    <r>
      <rPr>
        <sz val="10"/>
        <rFont val="Montserrat Regular"/>
      </rPr>
      <t>(Current Assets / Current Liabilities)</t>
    </r>
  </si>
  <si>
    <r>
      <t xml:space="preserve">Working Capital </t>
    </r>
    <r>
      <rPr>
        <sz val="10"/>
        <rFont val="Montserrat Regular"/>
      </rPr>
      <t>(Current Assets - Current Liabilities)</t>
    </r>
  </si>
  <si>
    <r>
      <t>Assets-to-Equity Ratio</t>
    </r>
    <r>
      <rPr>
        <sz val="10"/>
        <rFont val="Montserrat Regular"/>
      </rPr>
      <t xml:space="preserve"> (Total Assets / Owner's Equity)</t>
    </r>
  </si>
  <si>
    <r>
      <t>Debt-to-Equity Ratio</t>
    </r>
    <r>
      <rPr>
        <sz val="10"/>
        <rFont val="Montserrat Regular"/>
      </rPr>
      <t xml:space="preserve"> (Total Liabilities / Owner's Equity)</t>
    </r>
  </si>
  <si>
    <r>
      <t xml:space="preserve">Asset-to-cybersecurity Ratio </t>
    </r>
    <r>
      <rPr>
        <sz val="10"/>
        <rFont val="Montserrat Regular"/>
      </rPr>
      <t>(Information Asset / Retained cybersecurity earnings or losses</t>
    </r>
  </si>
  <si>
    <r>
      <rPr>
        <sz val="11"/>
        <color theme="1"/>
        <rFont val="Montserrat Regular"/>
      </rPr>
      <t>&lt;Other expense&gt;</t>
    </r>
    <r>
      <rPr>
        <sz val="11"/>
        <color rgb="FF00B050"/>
        <rFont val="Montserrat Regular"/>
      </rPr>
      <t xml:space="preserve"> e.g., audit fees base </t>
    </r>
    <r>
      <rPr>
        <sz val="11"/>
        <color theme="1"/>
        <rFont val="Montserrat Regular"/>
      </rPr>
      <t>or</t>
    </r>
    <r>
      <rPr>
        <sz val="11"/>
        <color rgb="FFFF0000"/>
        <rFont val="Montserrat Regular"/>
      </rPr>
      <t xml:space="preserve"> e.g., audit fee raise after an incident</t>
    </r>
  </si>
  <si>
    <t>Maintenance cost of security hard- and software
Investment into security hard- and software
Replacement cost of infrastructure after cybersecurity incident(s)</t>
  </si>
  <si>
    <t>Maintenance cost of security hard- and software
Investment into security hard- and software</t>
  </si>
  <si>
    <t>Income Statement</t>
  </si>
  <si>
    <t>Depreciation of infomation &amp; cybersecurity hard- and software</t>
  </si>
  <si>
    <t>Use Cases</t>
  </si>
  <si>
    <r>
      <rPr>
        <b/>
        <sz val="11"/>
        <color rgb="FFFF0000"/>
        <rFont val="Montserrat Regular"/>
      </rPr>
      <t>Use Case 1: Cybersecurity Incident</t>
    </r>
    <r>
      <rPr>
        <sz val="11"/>
        <rFont val="Montserrat Regular"/>
      </rPr>
      <t xml:space="preserve">
The Losy-Offline Society Switzerland (LOSS) is a medium size manufacturer that sells high-end medical products B2B to retail stores or B2C directly to customers through its website. 
In Q1 2023 LOSS experiences a cybersecurity incident following a ransomware attack leaving its financial &amp; client data, Intellectual Property on product development, and Internet Protocol based equipment encrypted by LOSS attackers. 
LOSS needs to stop its production for 3 weeks and issues a warning to its private investors. Despite the incident has been successfully remediated sales are still 10% below pre-incident level. Furthermore, it plans for a compensation of its shareholders as well as a marketing campaign to minimize reputation loss as 3 of its main customers accounting for 6% of its revenue have asked for early termination of their contracts.
LOSS has invested into a cyber insurance policy covering 10 Mio Euro which covered expenses regarding lost of revenue, extraordinary personnel, and acquisition of IT infrastructure replacement. However, after the incident the insurer increases the insurance premium for LOSS by $60’000. Another increase by 25% would be the case for audit fees charged by LOSS’ auditor that claims that additional work needed.
Beyond the additional 300h worked on weekends and hiring an additional Security Engineer, LOSS signs contracts with two specialized consultancies to help it recovering a maximum of infrastructure &amp; data and advising on potential class action lawsuits by the concerned customers. The attorneys calculate potential litigation costs for $ 20’000’000 materializing in Q3 2024.
A follow-up contract with the consulting company is ongoing to upgrade LOSS’ identity and access management to a two-factor authentication solution as well as to add a real-time back-up solution.
LOSS CISO calculates a 10% chance to experience a similar severe incident in the remaining year of 2023.</t>
    </r>
  </si>
  <si>
    <t>INSTRUCTIONS</t>
  </si>
  <si>
    <t>Filling out the template</t>
  </si>
  <si>
    <t>Companies should identify positions relevant for them in each of the 3 financial statements. The figures in the template are simply exemplary to explain its use in the under tab 3 described use cases.</t>
  </si>
  <si>
    <r>
      <rPr>
        <b/>
        <sz val="12"/>
        <color theme="1"/>
        <rFont val="Montserrat Regular"/>
      </rPr>
      <t>Reporting year</t>
    </r>
    <r>
      <rPr>
        <sz val="12"/>
        <color theme="1"/>
        <rFont val="Montserrat Regular"/>
      </rPr>
      <t xml:space="preserve">
</t>
    </r>
    <r>
      <rPr>
        <sz val="11"/>
        <color theme="1"/>
        <rFont val="Montserrat Regular"/>
      </rPr>
      <t>Companies have discretion to elect dates for the reporting year applicable to the disclosed information.</t>
    </r>
  </si>
  <si>
    <t xml:space="preserve"> </t>
  </si>
  <si>
    <t>QuantiSec: Monetary Quantification Instrument for Cybersecurity © 2023 by Laura Georg Schaffner is licensed under Attribution-NonCommercial 4.0 International. To view a copy of this license, visit http://creativecommons.org/licenses/by-nc/4.0/</t>
  </si>
  <si>
    <t>This reporting template was developed at the Center for Long-Term Cybersecurity and EM Strasbourg Business School to supply board of directors, security executives, investors and companies with an instrument for monitoring, disclosing, and evaluating risks and opportunities related to cybersecurity. This template is designed to be applied across industries, internationally following IFRS principles. However, local requirements may apply.
Please note: The template is still in a draft status and subject to further validation. As the study is still under investigation, additional positions or alterations may occur as new version will be published. For providing input or feedback on the template please use the following link to our study: cltc.berkeley.edu/publication/quantisec-model/
The spreadsheet includes a set of financial statements each presented in one tab. 3 use cases shall assist companies to use the financial statements according to their needs for reporting cybersecurity incidents, optimise investment, and/or decide on cybersecurity disclosure. A fourth tab ("Definitions") suggests how the positions in the statements can be developed or what they may include. Prompts were chosen through a consensus-building process that used a Delphi technique to guide experts to identify a set of critical disclosures.
The template is built to meet the following objectives:
For companies:
▪ Report companies’ risks and opportunities related to cybersecurity to investors and other stakeholders. 
▪ Optimize and calibrate investments into operations and disclosures in line with concerns about risks concerning financial materiality, or to company equity taking multiple stakeholder perspectives.
▪ Showcase responsible digital technology through disclosure of information in monetary terms using a value-based approach.
For investors:
▪ Provide information about security risks and opportunities relevant to financial materiality and credibility. 
▪ Boost consistent reporting for companies for comparability across firms.
▪ Propel disclosure of information that can lead to more effective dialogue and engagement between companies and investors.
Note:  
The information contained in this spreadsheet is informational only and not intended to be advice for investment, legal, tax, or other purposes. Its intended purpose is to be auxiliary, not a determinant for decision-making.
We encourage companies to seek legal advice if they have questions or concerns about disclosing information deploying this template.
For questions or comments beyond the before mentioned study please contact Dr. Laura Georg-Schaffner: Laura.g.schaffner@em-strasbourg.eu</t>
  </si>
  <si>
    <t>QuantiSec: Monetary Quantification Instrument for Cybersecurity © 2024 by Laura Georg Schaffner is licensed under Attribution-NonCommercial 4.0 International. To view a copy of this license, visit http://creativecommons.org/licenses/by-nc/4.0/</t>
  </si>
  <si>
    <t>The use cases shall provide ideas to companies on how to use the QuantiSec instrument for ist own and for different purposes. How these use cases materialize in the financial statements is marked through the different coulors on the positions in the following sheets.</t>
  </si>
  <si>
    <r>
      <rPr>
        <b/>
        <sz val="11"/>
        <color theme="4"/>
        <rFont val="Montserrat Regular"/>
      </rPr>
      <t>Use Case 2: Cybersecurity Investment Optimization</t>
    </r>
    <r>
      <rPr>
        <sz val="11"/>
        <rFont val="Montserrat Regular"/>
      </rPr>
      <t xml:space="preserve">
The Strategic Ultimate Profit Yielding (SUPY) company is an IT-Service Provider to financial service providers and understands that its investment structure has not been sufficiently transparent to its board of directors and other stakeholders (i.e., customers, suppliers) leading to frequent discussions with executive management regarding certain under- but also overspending on cybersecurity.
SUPY decides to use its currently running data science project, following the Basel Committee on Banking Supervision (BCBS) requirement, measuring amongst others the accuracy, completeness, relevance and ubiquity of its data to optimize its investments into confidentiality, integrity, and availability measures. 
Looking at the period from 2022 to Q2 2023, SUPY’s board noticed that its Economic Value of Information had notably increased due to its purchase of an AI/ML solution tripling the efficiency of its analyst forecasts and therefore also increasing its sales revenues. The dependency on the availability of the solution to its business profit was therefore estimated to be 11% looking at additional expenditures on employee training, IT infrastructure, and updating of marketing materials, contractual and legal documents. Despite earlier discussions on investments into a back-up solution showing that this investment would substantially exceed average security budgets in the Financial Services Industry, SUPY decided to protect its strategic advantage and fully materialize on their innovation this additional budget would be granted. 
On the other side, SUPY noticed that with the use of the new AI/ML solution it could also significantly write off many of its current security infrastructure assets. 
SUPY wants to know, if the investments are appropriate for the business model of the company where security is part of contractual services, can be added on demand for its clients or is simply part of its itnernal IT. They therefore take a particularly close look at the “Retained earnings/losses from cybersecurity income statement” and compare these to the information asset values in the cybersecurity balance sheet.</t>
    </r>
  </si>
  <si>
    <r>
      <rPr>
        <b/>
        <sz val="11"/>
        <color rgb="FF00B050"/>
        <rFont val="Montserrat Regular"/>
      </rPr>
      <t>Use Case 3: Cybersecurity Disclosure Decision</t>
    </r>
    <r>
      <rPr>
        <sz val="11"/>
        <rFont val="Montserrat Regular"/>
      </rPr>
      <t xml:space="preserve">
The Blue Earth Sustainable Trading (BEST) company has its headquarters San José and decides to increase its funding. It wants to attract top investors wanting to expand also internationally e.g., France. 
In order to demonstrate its commitment to cybersecurity, BEST wants to disclose investor relevant figures for cybersecurity in its ESG reporting. It decides to use data required by the regulator but to avoid any data increasing its attack vector:
BEST decides to disclose their spending on internal salaries for employees working in cybersecurity having just hired a highly skilled Chief Information Security Officer as well as a non-executive director with a Master in Information Security from UC Berkeley.
Furthermore, BEST discloses their spending on operating its security infrastructure and processes as well as their compliance to privacy and financial due diligence laws i.e., the California Consumer Privacy Act (CCPA) and the European Union’s General Data Privacy Regulation (GDPR) leading to zero litigation costs but an average of 10% of the IT Budget in operations as well as audit fees in line with Calderon, &amp; Gao, L. (2021).* 
BEST’s board further decides that they should purchase an insurance policy in order to round up their operational risk management portfolio and demonstrate market trust in their current systems.
They make a statement that despite experiencing cybersecurity attacks costing the company 0.4% of its annual revenue, these are not considered material and have been addressed in line with SEC requirements. BEST further discloses that it has made a dedicated provision on cybersecurity of these 0.5% based on their security risk assessment in order to cover any potential losses.
*Cybersecurity risks disclosure and implied audit risks: Evidence from audit fees. International Journal of Auditing, 25(1), 24–39. https://doi.org/10.1111/ijau.12209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</si>
</sst>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_);_(&quot;$&quot;* \(#,##0\);_(&quot;$&quot;* &quot;-&quot;_);_(@_)"/>
    <numFmt numFmtId="165" formatCode="_(* #,##0_);_(* \(#,##0\);_(* &quot;-&quot;_);_(@_)"/>
    <numFmt numFmtId="166" formatCode="_(&quot;$&quot;* #,##0.00_);_(&quot;$&quot;* \(#,##0.00\);_(&quot;$&quot;* &quot;-&quot;??_);_(@_)"/>
    <numFmt numFmtId="167" formatCode="&quot;$&quot;#,##0"/>
    <numFmt numFmtId="168" formatCode="&quot;$&quot;#,##0_);[Red]\(&quot;$&quot;#,##0\)"/>
    <numFmt numFmtId="169" formatCode="_-* #,##0_-;\(#,##0\)_-;_-* &quot;-&quot;_-;_-@"/>
    <numFmt numFmtId="170" formatCode="&quot;$&quot;#,##0.00"/>
  </numFmts>
  <fonts count="80">
    <font>
      <sz val="11"/>
      <name val="Arial"/>
      <family val="2"/>
    </font>
    <font>
      <sz val="12"/>
      <color theme="1"/>
      <name val="Arial"/>
      <family val="2"/>
      <scheme val="minor"/>
    </font>
    <font>
      <sz val="10"/>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u/>
      <sz val="10"/>
      <color indexed="12"/>
      <name val="Arial"/>
      <family val="2"/>
    </font>
    <font>
      <sz val="11"/>
      <name val="Arial"/>
      <family val="2"/>
      <scheme val="minor"/>
    </font>
    <font>
      <sz val="11"/>
      <color theme="1"/>
      <name val="Arial"/>
      <family val="2"/>
      <scheme val="minor"/>
    </font>
    <font>
      <sz val="16"/>
      <color theme="1" tint="0.34998626667073579"/>
      <name val="Tahoma"/>
      <family val="2"/>
    </font>
    <font>
      <sz val="11"/>
      <color theme="1" tint="0.34998626667073579"/>
      <name val="Tahoma"/>
      <family val="2"/>
    </font>
    <font>
      <sz val="11"/>
      <color theme="1"/>
      <name val="Tahoma"/>
      <family val="2"/>
    </font>
    <font>
      <b/>
      <sz val="11"/>
      <color theme="1"/>
      <name val="Tahoma"/>
      <family val="2"/>
    </font>
    <font>
      <sz val="12"/>
      <color theme="0"/>
      <name val="Tahoma"/>
      <family val="2"/>
    </font>
    <font>
      <sz val="10"/>
      <name val="Montserrat Regular"/>
    </font>
    <font>
      <b/>
      <sz val="20"/>
      <color theme="4"/>
      <name val="Montserrat Regular"/>
    </font>
    <font>
      <b/>
      <sz val="10"/>
      <name val="Montserrat Regular"/>
    </font>
    <font>
      <b/>
      <sz val="14"/>
      <color indexed="9"/>
      <name val="Montserrat Regular"/>
    </font>
    <font>
      <sz val="10"/>
      <color indexed="9"/>
      <name val="Montserrat Regular"/>
    </font>
    <font>
      <b/>
      <i/>
      <sz val="11"/>
      <name val="Montserrat Regular"/>
    </font>
    <font>
      <b/>
      <i/>
      <sz val="10"/>
      <name val="Montserrat Regular"/>
    </font>
    <font>
      <sz val="10"/>
      <color rgb="FF0070C0"/>
      <name val="Montserrat Regular"/>
    </font>
    <font>
      <sz val="10"/>
      <color rgb="FFFF0000"/>
      <name val="Montserrat Regular"/>
    </font>
    <font>
      <sz val="10"/>
      <color theme="1"/>
      <name val="Montserrat Regular"/>
    </font>
    <font>
      <i/>
      <sz val="10"/>
      <name val="Montserrat Regular"/>
    </font>
    <font>
      <sz val="10"/>
      <color rgb="FF00B050"/>
      <name val="Montserrat Regular"/>
    </font>
    <font>
      <sz val="10"/>
      <color theme="0" tint="-0.499984740745262"/>
      <name val="Montserrat Regular"/>
    </font>
    <font>
      <sz val="10"/>
      <color theme="3" tint="-0.249977111117893"/>
      <name val="Montserrat Regular"/>
    </font>
    <font>
      <b/>
      <sz val="12"/>
      <name val="Montserrat Regular"/>
    </font>
    <font>
      <sz val="2"/>
      <color indexed="9"/>
      <name val="Montserrat Regular"/>
    </font>
    <font>
      <sz val="11"/>
      <color theme="1" tint="0.34998626667073579"/>
      <name val="Montserrat Regular"/>
    </font>
    <font>
      <sz val="11"/>
      <color theme="2" tint="-0.499984740745262"/>
      <name val="Montserrat Regular"/>
    </font>
    <font>
      <b/>
      <sz val="12"/>
      <color theme="0"/>
      <name val="Montserrat Regular"/>
    </font>
    <font>
      <sz val="11"/>
      <name val="Montserrat Regular"/>
    </font>
    <font>
      <sz val="11"/>
      <color rgb="FF0070C0"/>
      <name val="Montserrat Regular"/>
    </font>
    <font>
      <sz val="11"/>
      <color rgb="FFFF0000"/>
      <name val="Montserrat Regular"/>
    </font>
    <font>
      <sz val="11"/>
      <color rgb="FF00B050"/>
      <name val="Montserrat Regular"/>
    </font>
    <font>
      <sz val="11"/>
      <color theme="1"/>
      <name val="Montserrat Regular"/>
    </font>
    <font>
      <b/>
      <sz val="18"/>
      <color rgb="FF2E4369"/>
      <name val="Montserrat Regular"/>
    </font>
    <font>
      <sz val="10"/>
      <color rgb="FFFFFFFF"/>
      <name val="Montserrat Regular"/>
    </font>
    <font>
      <b/>
      <sz val="10"/>
      <color theme="0"/>
      <name val="Montserrat Regular"/>
    </font>
    <font>
      <b/>
      <sz val="10"/>
      <color rgb="FFFFFFFF"/>
      <name val="Montserrat Regular"/>
    </font>
    <font>
      <b/>
      <sz val="11"/>
      <color rgb="FF0F3100"/>
      <name val="Montserrat Regular"/>
    </font>
    <font>
      <sz val="10"/>
      <color rgb="FF0F3100"/>
      <name val="Montserrat Regular"/>
    </font>
    <font>
      <i/>
      <sz val="9"/>
      <color rgb="FF0F3100"/>
      <name val="Montserrat Regular"/>
    </font>
    <font>
      <sz val="10"/>
      <color theme="1" tint="0.499984740745262"/>
      <name val="Montserrat Regular"/>
    </font>
    <font>
      <b/>
      <sz val="10"/>
      <color rgb="FF0F3100"/>
      <name val="Montserrat Regular"/>
    </font>
    <font>
      <sz val="11"/>
      <color rgb="FF0F3100"/>
      <name val="Montserrat Regular"/>
    </font>
    <font>
      <b/>
      <sz val="11"/>
      <color theme="1" tint="0.499984740745262"/>
      <name val="Montserrat Regular"/>
    </font>
    <font>
      <b/>
      <sz val="10"/>
      <color theme="1" tint="0.499984740745262"/>
      <name val="Montserrat Regular"/>
    </font>
    <font>
      <b/>
      <sz val="11"/>
      <color rgb="FFFF0000"/>
      <name val="Montserrat Regular"/>
    </font>
    <font>
      <b/>
      <sz val="11"/>
      <color theme="4"/>
      <name val="Montserrat Regular"/>
    </font>
    <font>
      <b/>
      <sz val="11"/>
      <color rgb="FF00B050"/>
      <name val="Montserrat Regular"/>
    </font>
    <font>
      <sz val="12"/>
      <color theme="1"/>
      <name val="Calibri"/>
      <family val="2"/>
    </font>
    <font>
      <sz val="11"/>
      <name val="Optima Regular"/>
    </font>
    <font>
      <b/>
      <i/>
      <sz val="16"/>
      <color rgb="FF002060"/>
      <name val="Montserrat Regular"/>
    </font>
    <font>
      <b/>
      <i/>
      <sz val="18"/>
      <color rgb="FF002060"/>
      <name val="Montserrat Regular"/>
    </font>
    <font>
      <b/>
      <u/>
      <sz val="14"/>
      <color theme="1"/>
      <name val="Montserrat Regular"/>
    </font>
    <font>
      <b/>
      <sz val="12"/>
      <color theme="1"/>
      <name val="Montserrat Regular"/>
    </font>
    <font>
      <sz val="12"/>
      <color theme="1"/>
      <name val="Montserrat Regular"/>
    </font>
    <font>
      <b/>
      <sz val="16"/>
      <color theme="4"/>
      <name val="Montserrat Regular"/>
    </font>
    <font>
      <sz val="16"/>
      <color theme="1" tint="0.34998626667073579"/>
      <name val="Montserrat Regular"/>
    </font>
    <font>
      <b/>
      <sz val="16"/>
      <color theme="9"/>
      <name val="Montserrat Regular"/>
    </font>
    <font>
      <b/>
      <sz val="14"/>
      <color theme="6" tint="-0.499984740745262"/>
      <name val="Montserrat Regular"/>
    </font>
    <font>
      <i/>
      <sz val="11"/>
      <name val="Montserrat Regular"/>
    </font>
  </fonts>
  <fills count="32">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bgColor indexed="64"/>
      </patternFill>
    </fill>
    <fill>
      <patternFill patternType="solid">
        <fgColor theme="0" tint="-4.9989318521683403E-2"/>
        <bgColor indexed="64"/>
      </patternFill>
    </fill>
    <fill>
      <patternFill patternType="gray125">
        <fgColor theme="9" tint="0.79995117038483843"/>
        <bgColor indexed="65"/>
      </patternFill>
    </fill>
    <fill>
      <patternFill patternType="solid">
        <fgColor theme="9" tint="0.39997558519241921"/>
        <bgColor indexed="64"/>
      </patternFill>
    </fill>
    <fill>
      <patternFill patternType="lightUp">
        <fgColor theme="9" tint="0.79998168889431442"/>
        <bgColor theme="9" tint="0.39994506668294322"/>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FF"/>
        <bgColor rgb="FFFFFFFF"/>
      </patternFill>
    </fill>
    <fill>
      <patternFill patternType="solid">
        <fgColor rgb="FF0F3100"/>
        <bgColor rgb="FF2E4369"/>
      </patternFill>
    </fill>
    <fill>
      <patternFill patternType="solid">
        <fgColor rgb="FFF3FBF1"/>
        <bgColor rgb="FFF2F5F7"/>
      </patternFill>
    </fill>
    <fill>
      <patternFill patternType="solid">
        <fgColor theme="0"/>
        <bgColor theme="0"/>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64"/>
      </top>
      <bottom/>
      <diagonal/>
    </border>
    <border>
      <left/>
      <right/>
      <top style="thin">
        <color indexed="64"/>
      </top>
      <bottom style="double">
        <color indexed="64"/>
      </bottom>
      <diagonal/>
    </border>
    <border>
      <left/>
      <right/>
      <top/>
      <bottom style="double">
        <color theme="2" tint="-0.499984740745262"/>
      </bottom>
      <diagonal/>
    </border>
    <border>
      <left/>
      <right/>
      <top style="medium">
        <color theme="2" tint="-0.499984740745262"/>
      </top>
      <bottom style="medium">
        <color theme="2" tint="-0.499984740745262"/>
      </bottom>
      <diagonal/>
    </border>
    <border>
      <left/>
      <right/>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top/>
      <bottom style="medium">
        <color rgb="FFFFFFFF"/>
      </bottom>
      <diagonal/>
    </border>
    <border>
      <left/>
      <right/>
      <top style="thin">
        <color indexed="64"/>
      </top>
      <bottom style="medium">
        <color rgb="FFFFFFFF"/>
      </bottom>
      <diagonal/>
    </border>
    <border>
      <left/>
      <right/>
      <top/>
      <bottom style="thin">
        <color rgb="FF2E4369"/>
      </bottom>
      <diagonal/>
    </border>
    <border>
      <left/>
      <right/>
      <top style="medium">
        <color rgb="FFFFFFFF"/>
      </top>
      <bottom style="thin">
        <color indexed="64"/>
      </bottom>
      <diagonal/>
    </border>
    <border>
      <left/>
      <right/>
      <top style="thin">
        <color rgb="FF000000"/>
      </top>
      <bottom style="double">
        <color rgb="FF2E4369"/>
      </bottom>
      <diagonal/>
    </border>
    <border>
      <left/>
      <right/>
      <top/>
      <bottom style="double">
        <color rgb="FF2E4369"/>
      </bottom>
      <diagonal/>
    </border>
    <border>
      <left/>
      <right/>
      <top style="thin">
        <color indexed="64"/>
      </top>
      <bottom style="double">
        <color rgb="FF2E4369"/>
      </bottom>
      <diagonal/>
    </border>
    <border>
      <left/>
      <right/>
      <top style="thin">
        <color rgb="FF132E57"/>
      </top>
      <bottom style="double">
        <color rgb="FF132E57"/>
      </bottom>
      <diagonal/>
    </border>
    <border>
      <left/>
      <right/>
      <top style="thin">
        <color indexed="64"/>
      </top>
      <bottom style="double">
        <color rgb="FF132E57"/>
      </bottom>
      <diagonal/>
    </border>
    <border>
      <left/>
      <right/>
      <top style="thin">
        <color rgb="FF000000"/>
      </top>
      <bottom style="double">
        <color rgb="FF000000"/>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166" fontId="2" fillId="0" borderId="0" applyFont="0" applyFill="0" applyBorder="0" applyAlignment="0" applyProtection="0"/>
    <xf numFmtId="0" fontId="9" fillId="0" borderId="0" applyNumberFormat="0" applyFill="0" applyBorder="0" applyAlignment="0" applyProtection="0"/>
    <xf numFmtId="0" fontId="10" fillId="19"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1" fillId="0" borderId="0" applyNumberFormat="0" applyFill="0" applyBorder="0" applyAlignment="0" applyProtection="0">
      <alignment vertical="top"/>
      <protection locked="0"/>
    </xf>
    <xf numFmtId="0" fontId="14" fillId="11" borderId="1" applyNumberFormat="0" applyAlignment="0" applyProtection="0"/>
    <xf numFmtId="0" fontId="15" fillId="0" borderId="6" applyNumberFormat="0" applyFill="0" applyAlignment="0" applyProtection="0"/>
    <xf numFmtId="0" fontId="16" fillId="5" borderId="0" applyNumberFormat="0" applyBorder="0" applyAlignment="0" applyProtection="0"/>
    <xf numFmtId="0" fontId="3" fillId="5" borderId="7" applyNumberFormat="0" applyFont="0" applyAlignment="0" applyProtection="0"/>
    <xf numFmtId="0" fontId="17" fillId="17" borderId="8" applyNumberFormat="0" applyAlignment="0" applyProtection="0"/>
    <xf numFmtId="9" fontId="2"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2" fillId="0" borderId="0"/>
    <xf numFmtId="0" fontId="23" fillId="0" borderId="0"/>
  </cellStyleXfs>
  <cellXfs count="161">
    <xf numFmtId="0" fontId="0" fillId="0" borderId="0" xfId="0"/>
    <xf numFmtId="0" fontId="3" fillId="0" borderId="0" xfId="0" applyFont="1"/>
    <xf numFmtId="0" fontId="3" fillId="0" borderId="0" xfId="0" applyFont="1" applyAlignment="1">
      <alignment vertical="center"/>
    </xf>
    <xf numFmtId="0" fontId="25" fillId="0" borderId="0" xfId="46" applyFont="1"/>
    <xf numFmtId="0" fontId="26" fillId="0" borderId="0" xfId="46" applyFont="1"/>
    <xf numFmtId="14" fontId="25" fillId="0" borderId="0" xfId="46" applyNumberFormat="1" applyFont="1" applyAlignment="1">
      <alignment horizontal="left"/>
    </xf>
    <xf numFmtId="14" fontId="25" fillId="0" borderId="0" xfId="46" applyNumberFormat="1" applyFont="1" applyAlignment="1">
      <alignment horizontal="right"/>
    </xf>
    <xf numFmtId="0" fontId="26" fillId="0" borderId="0" xfId="46" applyFont="1" applyAlignment="1">
      <alignment vertical="center"/>
    </xf>
    <xf numFmtId="0" fontId="27" fillId="0" borderId="0" xfId="46" applyFont="1"/>
    <xf numFmtId="0" fontId="28" fillId="0" borderId="0" xfId="46" applyFont="1"/>
    <xf numFmtId="0" fontId="24" fillId="23" borderId="0" xfId="46" applyFont="1" applyFill="1"/>
    <xf numFmtId="164" fontId="3" fillId="0" borderId="0" xfId="0" applyNumberFormat="1" applyFont="1"/>
    <xf numFmtId="0" fontId="29" fillId="0" borderId="0" xfId="0" applyFont="1" applyAlignment="1">
      <alignment vertical="center"/>
    </xf>
    <xf numFmtId="0" fontId="30" fillId="0" borderId="0" xfId="0" applyFont="1" applyAlignment="1">
      <alignment horizontal="right" vertical="center"/>
    </xf>
    <xf numFmtId="0" fontId="29" fillId="0" borderId="0" xfId="0" applyFont="1" applyAlignment="1" applyProtection="1">
      <alignment vertical="center"/>
      <protection locked="0"/>
    </xf>
    <xf numFmtId="0" fontId="29" fillId="0" borderId="0" xfId="0" applyFont="1" applyAlignment="1" applyProtection="1">
      <alignment horizontal="left" vertical="center"/>
      <protection locked="0"/>
    </xf>
    <xf numFmtId="0" fontId="31" fillId="0" borderId="0" xfId="0" applyFont="1" applyAlignment="1">
      <alignment horizontal="right" vertical="center"/>
    </xf>
    <xf numFmtId="14" fontId="31" fillId="0" borderId="0" xfId="0" applyNumberFormat="1" applyFont="1" applyAlignment="1" applyProtection="1">
      <alignment horizontal="center" vertical="center"/>
      <protection locked="0"/>
    </xf>
    <xf numFmtId="0" fontId="32" fillId="21" borderId="0" xfId="0" applyFont="1" applyFill="1" applyAlignment="1">
      <alignment vertical="center"/>
    </xf>
    <xf numFmtId="0" fontId="32" fillId="21" borderId="0" xfId="0" applyFont="1" applyFill="1" applyAlignment="1" applyProtection="1">
      <alignment vertical="center"/>
      <protection locked="0"/>
    </xf>
    <xf numFmtId="0" fontId="33" fillId="0" borderId="0" xfId="0" applyFont="1" applyAlignment="1">
      <alignment vertical="center"/>
    </xf>
    <xf numFmtId="0" fontId="34" fillId="20" borderId="0" xfId="0" applyFont="1" applyFill="1" applyAlignment="1">
      <alignment vertical="center"/>
    </xf>
    <xf numFmtId="0" fontId="35" fillId="20" borderId="0" xfId="0" applyFont="1" applyFill="1" applyAlignment="1">
      <alignment vertical="center"/>
    </xf>
    <xf numFmtId="165" fontId="29" fillId="20" borderId="0" xfId="28" applyNumberFormat="1" applyFont="1" applyFill="1" applyAlignment="1" applyProtection="1">
      <alignment vertical="center"/>
    </xf>
    <xf numFmtId="0" fontId="36" fillId="0" borderId="0" xfId="0" applyFont="1" applyAlignment="1" applyProtection="1">
      <alignment vertical="center"/>
      <protection locked="0"/>
    </xf>
    <xf numFmtId="165" fontId="36" fillId="0" borderId="0" xfId="28" applyNumberFormat="1" applyFont="1" applyAlignment="1" applyProtection="1">
      <alignment vertical="center"/>
      <protection locked="0"/>
    </xf>
    <xf numFmtId="165" fontId="29" fillId="0" borderId="0" xfId="28" applyNumberFormat="1" applyFont="1" applyAlignment="1" applyProtection="1">
      <alignment vertical="center"/>
      <protection locked="0"/>
    </xf>
    <xf numFmtId="0" fontId="37" fillId="0" borderId="0" xfId="0" applyFont="1" applyAlignment="1">
      <alignment vertical="center"/>
    </xf>
    <xf numFmtId="165" fontId="37" fillId="0" borderId="0" xfId="28" applyNumberFormat="1" applyFont="1" applyAlignment="1" applyProtection="1">
      <alignment vertical="center"/>
      <protection locked="0"/>
    </xf>
    <xf numFmtId="165" fontId="38" fillId="0" borderId="0" xfId="28" applyNumberFormat="1" applyFont="1" applyAlignment="1" applyProtection="1">
      <alignment vertical="center"/>
      <protection locked="0"/>
    </xf>
    <xf numFmtId="0" fontId="39" fillId="0" borderId="0" xfId="0" applyFont="1" applyAlignment="1">
      <alignment horizontal="right" vertical="center"/>
    </xf>
    <xf numFmtId="164" fontId="29" fillId="22" borderId="10" xfId="28" applyNumberFormat="1" applyFont="1" applyFill="1" applyBorder="1" applyAlignment="1" applyProtection="1">
      <alignment vertical="center"/>
    </xf>
    <xf numFmtId="0" fontId="29" fillId="0" borderId="0" xfId="0" quotePrefix="1" applyFont="1" applyAlignment="1">
      <alignment vertical="center"/>
    </xf>
    <xf numFmtId="0" fontId="40" fillId="0" borderId="0" xfId="0" quotePrefix="1" applyFont="1" applyAlignment="1" applyProtection="1">
      <alignment vertical="center"/>
      <protection locked="0"/>
    </xf>
    <xf numFmtId="165" fontId="40" fillId="0" borderId="0" xfId="28" applyNumberFormat="1" applyFont="1" applyAlignment="1" applyProtection="1">
      <alignment vertical="center"/>
      <protection locked="0"/>
    </xf>
    <xf numFmtId="0" fontId="29" fillId="0" borderId="0" xfId="0" quotePrefix="1" applyFont="1" applyAlignment="1" applyProtection="1">
      <alignment vertical="center"/>
      <protection locked="0"/>
    </xf>
    <xf numFmtId="0" fontId="41" fillId="0" borderId="0" xfId="0" applyFont="1" applyAlignment="1" applyProtection="1">
      <alignment vertical="center"/>
      <protection locked="0"/>
    </xf>
    <xf numFmtId="0" fontId="37" fillId="0" borderId="0" xfId="0" quotePrefix="1" applyFont="1" applyAlignment="1" applyProtection="1">
      <alignment vertical="center" wrapText="1"/>
      <protection locked="0"/>
    </xf>
    <xf numFmtId="0" fontId="37" fillId="0" borderId="0" xfId="0" applyFont="1" applyAlignment="1" applyProtection="1">
      <alignment vertical="center"/>
      <protection locked="0"/>
    </xf>
    <xf numFmtId="0" fontId="36" fillId="0" borderId="0" xfId="0" applyFont="1"/>
    <xf numFmtId="165" fontId="42" fillId="0" borderId="0" xfId="28" applyNumberFormat="1" applyFont="1" applyAlignment="1" applyProtection="1">
      <alignment vertical="center"/>
      <protection locked="0"/>
    </xf>
    <xf numFmtId="0" fontId="43" fillId="22" borderId="0" xfId="0" applyFont="1" applyFill="1" applyAlignment="1">
      <alignment vertical="center"/>
    </xf>
    <xf numFmtId="164" fontId="43" fillId="20" borderId="11" xfId="0" applyNumberFormat="1" applyFont="1" applyFill="1" applyBorder="1" applyAlignment="1">
      <alignment vertical="center"/>
    </xf>
    <xf numFmtId="0" fontId="44" fillId="0" borderId="0" xfId="0" applyFont="1" applyAlignment="1">
      <alignment horizontal="right" vertical="center"/>
    </xf>
    <xf numFmtId="0" fontId="40" fillId="0" borderId="0" xfId="0" applyFont="1"/>
    <xf numFmtId="0" fontId="29" fillId="0" borderId="0" xfId="0" applyFont="1"/>
    <xf numFmtId="0" fontId="31" fillId="22" borderId="0" xfId="0" applyFont="1" applyFill="1" applyAlignment="1">
      <alignment vertical="center"/>
    </xf>
    <xf numFmtId="2" fontId="29" fillId="22" borderId="0" xfId="41" applyNumberFormat="1" applyFont="1" applyFill="1" applyAlignment="1" applyProtection="1">
      <alignment vertical="center"/>
    </xf>
    <xf numFmtId="165" fontId="29" fillId="22" borderId="0" xfId="28" applyNumberFormat="1" applyFont="1" applyFill="1" applyAlignment="1" applyProtection="1">
      <alignment vertical="center"/>
    </xf>
    <xf numFmtId="0" fontId="29" fillId="22" borderId="0" xfId="0" applyFont="1" applyFill="1"/>
    <xf numFmtId="0" fontId="45" fillId="0" borderId="0" xfId="46" applyFont="1"/>
    <xf numFmtId="0" fontId="45" fillId="0" borderId="0" xfId="46" applyFont="1" applyAlignment="1">
      <alignment horizontal="right"/>
    </xf>
    <xf numFmtId="14" fontId="45" fillId="0" borderId="0" xfId="46" applyNumberFormat="1" applyFont="1" applyAlignment="1">
      <alignment horizontal="right"/>
    </xf>
    <xf numFmtId="0" fontId="46" fillId="0" borderId="0" xfId="46" applyFont="1" applyAlignment="1">
      <alignment horizontal="center" vertical="center"/>
    </xf>
    <xf numFmtId="0" fontId="47" fillId="24" borderId="13" xfId="46" applyFont="1" applyFill="1" applyBorder="1" applyAlignment="1">
      <alignment vertical="center"/>
    </xf>
    <xf numFmtId="0" fontId="47" fillId="24" borderId="13" xfId="46" applyFont="1" applyFill="1" applyBorder="1" applyAlignment="1">
      <alignment horizontal="center" vertical="center"/>
    </xf>
    <xf numFmtId="0" fontId="46" fillId="24" borderId="13" xfId="46" applyFont="1" applyFill="1" applyBorder="1" applyAlignment="1">
      <alignment horizontal="center" vertical="center"/>
    </xf>
    <xf numFmtId="0" fontId="47" fillId="26" borderId="0" xfId="46" applyFont="1" applyFill="1" applyAlignment="1">
      <alignment vertical="center"/>
    </xf>
    <xf numFmtId="0" fontId="46" fillId="26" borderId="0" xfId="46" applyFont="1" applyFill="1" applyAlignment="1">
      <alignment horizontal="center" vertical="center"/>
    </xf>
    <xf numFmtId="0" fontId="49" fillId="0" borderId="15" xfId="46" applyFont="1" applyBorder="1"/>
    <xf numFmtId="167" fontId="49" fillId="0" borderId="16" xfId="46" applyNumberFormat="1" applyFont="1" applyBorder="1" applyAlignment="1">
      <alignment horizontal="right"/>
    </xf>
    <xf numFmtId="168" fontId="49" fillId="0" borderId="16" xfId="46" applyNumberFormat="1" applyFont="1" applyBorder="1"/>
    <xf numFmtId="0" fontId="45" fillId="0" borderId="15" xfId="46" applyFont="1" applyBorder="1"/>
    <xf numFmtId="167" fontId="45" fillId="0" borderId="16" xfId="46" applyNumberFormat="1" applyFont="1" applyBorder="1" applyAlignment="1">
      <alignment horizontal="right"/>
    </xf>
    <xf numFmtId="0" fontId="50" fillId="0" borderId="15" xfId="46" applyFont="1" applyBorder="1"/>
    <xf numFmtId="167" fontId="50" fillId="0" borderId="16" xfId="46" applyNumberFormat="1" applyFont="1" applyBorder="1"/>
    <xf numFmtId="167" fontId="50" fillId="0" borderId="14" xfId="46" applyNumberFormat="1" applyFont="1" applyBorder="1"/>
    <xf numFmtId="168" fontId="50" fillId="0" borderId="14" xfId="46" applyNumberFormat="1" applyFont="1" applyBorder="1"/>
    <xf numFmtId="167" fontId="50" fillId="0" borderId="16" xfId="46" applyNumberFormat="1" applyFont="1" applyBorder="1" applyAlignment="1">
      <alignment horizontal="right"/>
    </xf>
    <xf numFmtId="168" fontId="50" fillId="0" borderId="16" xfId="46" applyNumberFormat="1" applyFont="1" applyBorder="1"/>
    <xf numFmtId="0" fontId="45" fillId="0" borderId="16" xfId="46" applyFont="1" applyBorder="1"/>
    <xf numFmtId="168" fontId="45" fillId="0" borderId="16" xfId="46" applyNumberFormat="1" applyFont="1" applyBorder="1"/>
    <xf numFmtId="167" fontId="45" fillId="0" borderId="0" xfId="46" applyNumberFormat="1" applyFont="1"/>
    <xf numFmtId="168" fontId="45" fillId="0" borderId="0" xfId="46" applyNumberFormat="1" applyFont="1"/>
    <xf numFmtId="0" fontId="45" fillId="24" borderId="13" xfId="46" applyFont="1" applyFill="1" applyBorder="1"/>
    <xf numFmtId="167" fontId="45" fillId="24" borderId="13" xfId="46" applyNumberFormat="1" applyFont="1" applyFill="1" applyBorder="1"/>
    <xf numFmtId="168" fontId="45" fillId="24" borderId="13" xfId="46" applyNumberFormat="1" applyFont="1" applyFill="1" applyBorder="1"/>
    <xf numFmtId="168" fontId="47" fillId="24" borderId="13" xfId="46" applyNumberFormat="1" applyFont="1" applyFill="1" applyBorder="1" applyAlignment="1">
      <alignment vertical="center"/>
    </xf>
    <xf numFmtId="0" fontId="47" fillId="27" borderId="0" xfId="46" applyFont="1" applyFill="1" applyAlignment="1">
      <alignment vertical="center"/>
    </xf>
    <xf numFmtId="0" fontId="51" fillId="0" borderId="15" xfId="46" applyFont="1" applyBorder="1"/>
    <xf numFmtId="167" fontId="51" fillId="0" borderId="16" xfId="46" applyNumberFormat="1" applyFont="1" applyBorder="1" applyAlignment="1">
      <alignment horizontal="right"/>
    </xf>
    <xf numFmtId="167" fontId="49" fillId="0" borderId="16" xfId="46" applyNumberFormat="1" applyFont="1" applyBorder="1"/>
    <xf numFmtId="167" fontId="51" fillId="0" borderId="16" xfId="46" applyNumberFormat="1" applyFont="1" applyBorder="1"/>
    <xf numFmtId="168" fontId="51" fillId="0" borderId="14" xfId="46" applyNumberFormat="1" applyFont="1" applyBorder="1"/>
    <xf numFmtId="0" fontId="52" fillId="0" borderId="15" xfId="46" applyFont="1" applyBorder="1"/>
    <xf numFmtId="167" fontId="52" fillId="0" borderId="16" xfId="46" applyNumberFormat="1" applyFont="1" applyBorder="1"/>
    <xf numFmtId="167" fontId="52" fillId="0" borderId="16" xfId="46" applyNumberFormat="1" applyFont="1" applyBorder="1" applyAlignment="1">
      <alignment horizontal="right"/>
    </xf>
    <xf numFmtId="0" fontId="46" fillId="27" borderId="0" xfId="46" applyFont="1" applyFill="1" applyAlignment="1">
      <alignment horizontal="center" vertical="center"/>
    </xf>
    <xf numFmtId="167" fontId="45" fillId="0" borderId="16" xfId="46" applyNumberFormat="1" applyFont="1" applyBorder="1"/>
    <xf numFmtId="0" fontId="45" fillId="25" borderId="13" xfId="46" applyFont="1" applyFill="1" applyBorder="1" applyAlignment="1">
      <alignment vertical="center"/>
    </xf>
    <xf numFmtId="167" fontId="45" fillId="25" borderId="13" xfId="46" applyNumberFormat="1" applyFont="1" applyFill="1" applyBorder="1" applyAlignment="1">
      <alignment vertical="center"/>
    </xf>
    <xf numFmtId="168" fontId="45" fillId="25" borderId="13" xfId="46" applyNumberFormat="1" applyFont="1" applyFill="1" applyBorder="1" applyAlignment="1">
      <alignment vertical="center"/>
    </xf>
    <xf numFmtId="0" fontId="48" fillId="0" borderId="0" xfId="0" applyFont="1"/>
    <xf numFmtId="0" fontId="48" fillId="0" borderId="0" xfId="0" applyFont="1" applyAlignment="1">
      <alignment wrapText="1"/>
    </xf>
    <xf numFmtId="0" fontId="29" fillId="0" borderId="0" xfId="0" applyFont="1" applyAlignment="1" applyProtection="1">
      <alignment vertical="center" wrapText="1"/>
      <protection locked="0"/>
    </xf>
    <xf numFmtId="0" fontId="40" fillId="0" borderId="0" xfId="0" applyFont="1" applyAlignment="1" applyProtection="1">
      <alignment vertical="center"/>
      <protection locked="0"/>
    </xf>
    <xf numFmtId="164" fontId="29" fillId="0" borderId="0" xfId="0" applyNumberFormat="1" applyFont="1"/>
    <xf numFmtId="0" fontId="53" fillId="28" borderId="0" xfId="0" applyFont="1" applyFill="1" applyAlignment="1">
      <alignment vertical="center"/>
    </xf>
    <xf numFmtId="0" fontId="53" fillId="28" borderId="0" xfId="0" applyFont="1" applyFill="1" applyAlignment="1">
      <alignment horizontal="right" vertical="center"/>
    </xf>
    <xf numFmtId="0" fontId="54" fillId="29" borderId="0" xfId="0" applyFont="1" applyFill="1" applyAlignment="1">
      <alignment vertical="center"/>
    </xf>
    <xf numFmtId="0" fontId="55" fillId="29" borderId="0" xfId="0" applyFont="1" applyFill="1" applyAlignment="1">
      <alignment horizontal="right" vertical="center"/>
    </xf>
    <xf numFmtId="0" fontId="56" fillId="29" borderId="0" xfId="0" applyFont="1" applyFill="1" applyAlignment="1">
      <alignment horizontal="right" vertical="center" wrapText="1"/>
    </xf>
    <xf numFmtId="169" fontId="57" fillId="0" borderId="0" xfId="0" applyNumberFormat="1" applyFont="1" applyAlignment="1">
      <alignment vertical="center"/>
    </xf>
    <xf numFmtId="169" fontId="58" fillId="0" borderId="0" xfId="0" applyNumberFormat="1" applyFont="1"/>
    <xf numFmtId="169" fontId="37" fillId="30" borderId="17" xfId="0" applyNumberFormat="1" applyFont="1" applyFill="1" applyBorder="1" applyAlignment="1">
      <alignment horizontal="left" vertical="center"/>
    </xf>
    <xf numFmtId="170" fontId="58" fillId="30" borderId="17" xfId="0" applyNumberFormat="1" applyFont="1" applyFill="1" applyBorder="1" applyAlignment="1">
      <alignment horizontal="right" vertical="center"/>
    </xf>
    <xf numFmtId="170" fontId="37" fillId="30" borderId="17" xfId="0" applyNumberFormat="1" applyFont="1" applyFill="1" applyBorder="1" applyAlignment="1">
      <alignment horizontal="right" vertical="center"/>
    </xf>
    <xf numFmtId="169" fontId="58" fillId="30" borderId="17" xfId="0" applyNumberFormat="1" applyFont="1" applyFill="1" applyBorder="1" applyAlignment="1">
      <alignment horizontal="left" vertical="center"/>
    </xf>
    <xf numFmtId="169" fontId="59" fillId="0" borderId="17" xfId="0" applyNumberFormat="1" applyFont="1" applyBorder="1" applyAlignment="1">
      <alignment horizontal="left" vertical="center"/>
    </xf>
    <xf numFmtId="170" fontId="58" fillId="0" borderId="17" xfId="0" applyNumberFormat="1" applyFont="1" applyBorder="1" applyAlignment="1">
      <alignment horizontal="right" vertical="center"/>
    </xf>
    <xf numFmtId="169" fontId="40" fillId="30" borderId="17" xfId="0" applyNumberFormat="1" applyFont="1" applyFill="1" applyBorder="1" applyAlignment="1">
      <alignment horizontal="left" vertical="center"/>
    </xf>
    <xf numFmtId="170" fontId="40" fillId="30" borderId="17" xfId="0" applyNumberFormat="1" applyFont="1" applyFill="1" applyBorder="1" applyAlignment="1">
      <alignment horizontal="right" vertical="center"/>
    </xf>
    <xf numFmtId="169" fontId="60" fillId="30" borderId="17" xfId="0" applyNumberFormat="1" applyFont="1" applyFill="1" applyBorder="1" applyAlignment="1">
      <alignment horizontal="left" vertical="center"/>
    </xf>
    <xf numFmtId="169" fontId="60" fillId="30" borderId="0" xfId="0" applyNumberFormat="1" applyFont="1" applyFill="1" applyAlignment="1">
      <alignment horizontal="left" vertical="center"/>
    </xf>
    <xf numFmtId="170" fontId="58" fillId="30" borderId="0" xfId="0" applyNumberFormat="1" applyFont="1" applyFill="1" applyAlignment="1">
      <alignment horizontal="right" vertical="center"/>
    </xf>
    <xf numFmtId="169" fontId="61" fillId="30" borderId="18" xfId="0" applyNumberFormat="1" applyFont="1" applyFill="1" applyBorder="1" applyAlignment="1">
      <alignment horizontal="left" vertical="center"/>
    </xf>
    <xf numFmtId="170" fontId="58" fillId="30" borderId="18" xfId="0" applyNumberFormat="1" applyFont="1" applyFill="1" applyBorder="1" applyAlignment="1">
      <alignment horizontal="right" vertical="center"/>
    </xf>
    <xf numFmtId="0" fontId="62" fillId="0" borderId="0" xfId="0" applyFont="1"/>
    <xf numFmtId="169" fontId="36" fillId="30" borderId="17" xfId="0" applyNumberFormat="1" applyFont="1" applyFill="1" applyBorder="1" applyAlignment="1">
      <alignment horizontal="left" vertical="center"/>
    </xf>
    <xf numFmtId="170" fontId="36" fillId="30" borderId="17" xfId="0" applyNumberFormat="1" applyFont="1" applyFill="1" applyBorder="1" applyAlignment="1">
      <alignment horizontal="right" vertical="center"/>
    </xf>
    <xf numFmtId="169" fontId="58" fillId="0" borderId="17" xfId="0" applyNumberFormat="1" applyFont="1" applyBorder="1" applyAlignment="1">
      <alignment horizontal="left" vertical="center"/>
    </xf>
    <xf numFmtId="169" fontId="36" fillId="30" borderId="19" xfId="0" applyNumberFormat="1" applyFont="1" applyFill="1" applyBorder="1" applyAlignment="1">
      <alignment horizontal="left" vertical="center"/>
    </xf>
    <xf numFmtId="170" fontId="36" fillId="30" borderId="20" xfId="0" applyNumberFormat="1" applyFont="1" applyFill="1" applyBorder="1" applyAlignment="1">
      <alignment horizontal="right" vertical="center"/>
    </xf>
    <xf numFmtId="170" fontId="36" fillId="30" borderId="0" xfId="0" applyNumberFormat="1" applyFont="1" applyFill="1" applyAlignment="1">
      <alignment horizontal="right" vertical="center"/>
    </xf>
    <xf numFmtId="169" fontId="61" fillId="0" borderId="21" xfId="0" applyNumberFormat="1" applyFont="1" applyBorder="1" applyAlignment="1">
      <alignment vertical="center"/>
    </xf>
    <xf numFmtId="170" fontId="61" fillId="0" borderId="22" xfId="0" applyNumberFormat="1" applyFont="1" applyBorder="1" applyAlignment="1">
      <alignment horizontal="right" vertical="center"/>
    </xf>
    <xf numFmtId="170" fontId="61" fillId="0" borderId="23" xfId="0" applyNumberFormat="1" applyFont="1" applyBorder="1" applyAlignment="1">
      <alignment horizontal="right" vertical="center"/>
    </xf>
    <xf numFmtId="169" fontId="61" fillId="0" borderId="0" xfId="0" applyNumberFormat="1" applyFont="1"/>
    <xf numFmtId="170" fontId="61" fillId="0" borderId="0" xfId="0" applyNumberFormat="1" applyFont="1"/>
    <xf numFmtId="170" fontId="58" fillId="0" borderId="0" xfId="0" applyNumberFormat="1" applyFont="1" applyAlignment="1">
      <alignment vertical="center"/>
    </xf>
    <xf numFmtId="170" fontId="61" fillId="0" borderId="24" xfId="0" applyNumberFormat="1" applyFont="1" applyBorder="1" applyAlignment="1">
      <alignment vertical="center"/>
    </xf>
    <xf numFmtId="169" fontId="63" fillId="0" borderId="0" xfId="0" applyNumberFormat="1" applyFont="1" applyAlignment="1">
      <alignment vertical="center"/>
    </xf>
    <xf numFmtId="170" fontId="60" fillId="0" borderId="0" xfId="0" applyNumberFormat="1" applyFont="1" applyAlignment="1">
      <alignment vertical="center"/>
    </xf>
    <xf numFmtId="169" fontId="60" fillId="30" borderId="17" xfId="0" applyNumberFormat="1" applyFont="1" applyFill="1" applyBorder="1" applyAlignment="1">
      <alignment vertical="center"/>
    </xf>
    <xf numFmtId="170" fontId="60" fillId="30" borderId="17" xfId="0" applyNumberFormat="1" applyFont="1" applyFill="1" applyBorder="1" applyAlignment="1">
      <alignment horizontal="right" vertical="center"/>
    </xf>
    <xf numFmtId="169" fontId="64" fillId="0" borderId="23" xfId="0" applyNumberFormat="1" applyFont="1" applyBorder="1" applyAlignment="1">
      <alignment vertical="center"/>
    </xf>
    <xf numFmtId="170" fontId="64" fillId="0" borderId="25" xfId="0" applyNumberFormat="1" applyFont="1" applyBorder="1" applyAlignment="1">
      <alignment vertical="center"/>
    </xf>
    <xf numFmtId="169" fontId="58" fillId="0" borderId="17" xfId="0" applyNumberFormat="1" applyFont="1" applyBorder="1" applyAlignment="1">
      <alignment vertical="center"/>
    </xf>
    <xf numFmtId="169" fontId="58" fillId="30" borderId="0" xfId="0" applyNumberFormat="1" applyFont="1" applyFill="1" applyAlignment="1">
      <alignment vertical="center"/>
    </xf>
    <xf numFmtId="169" fontId="61" fillId="0" borderId="26" xfId="0" applyNumberFormat="1" applyFont="1" applyBorder="1" applyAlignment="1">
      <alignment vertical="center"/>
    </xf>
    <xf numFmtId="0" fontId="0" fillId="0" borderId="0" xfId="0" applyAlignment="1">
      <alignment wrapText="1"/>
    </xf>
    <xf numFmtId="0" fontId="0" fillId="0" borderId="0" xfId="0" applyAlignment="1">
      <alignment horizontal="center" vertical="center"/>
    </xf>
    <xf numFmtId="0" fontId="68" fillId="31" borderId="0" xfId="0" applyFont="1" applyFill="1"/>
    <xf numFmtId="0" fontId="69" fillId="0" borderId="0" xfId="0" applyFont="1"/>
    <xf numFmtId="0" fontId="1" fillId="31" borderId="0" xfId="0" applyFont="1" applyFill="1"/>
    <xf numFmtId="0" fontId="22" fillId="0" borderId="0" xfId="0" applyFont="1"/>
    <xf numFmtId="0" fontId="70" fillId="0" borderId="0" xfId="0" applyFont="1"/>
    <xf numFmtId="0" fontId="71" fillId="31" borderId="0" xfId="0" applyFont="1" applyFill="1"/>
    <xf numFmtId="0" fontId="72" fillId="31" borderId="0" xfId="0" applyFont="1" applyFill="1" applyAlignment="1">
      <alignment horizontal="left"/>
    </xf>
    <xf numFmtId="0" fontId="52" fillId="0" borderId="0" xfId="0" applyFont="1" applyAlignment="1">
      <alignment wrapText="1"/>
    </xf>
    <xf numFmtId="0" fontId="75" fillId="23" borderId="12" xfId="46" applyFont="1" applyFill="1" applyBorder="1"/>
    <xf numFmtId="0" fontId="76" fillId="23" borderId="12" xfId="46" applyFont="1" applyFill="1" applyBorder="1"/>
    <xf numFmtId="0" fontId="77" fillId="23" borderId="12" xfId="46" applyFont="1" applyFill="1" applyBorder="1"/>
    <xf numFmtId="0" fontId="78" fillId="23" borderId="12" xfId="46" applyFont="1" applyFill="1" applyBorder="1"/>
    <xf numFmtId="0" fontId="29" fillId="0" borderId="0" xfId="0" applyFont="1" applyAlignment="1">
      <alignment wrapText="1"/>
    </xf>
    <xf numFmtId="0" fontId="79" fillId="0" borderId="0" xfId="0" applyFont="1" applyAlignment="1">
      <alignment vertical="center" wrapText="1"/>
    </xf>
    <xf numFmtId="0" fontId="70" fillId="31" borderId="0" xfId="0" applyFont="1" applyFill="1"/>
    <xf numFmtId="0" fontId="25" fillId="0" borderId="0" xfId="46" applyFont="1" applyAlignment="1">
      <alignment horizontal="right"/>
    </xf>
    <xf numFmtId="14" fontId="25" fillId="0" borderId="0" xfId="46" applyNumberFormat="1" applyFont="1" applyAlignment="1">
      <alignment horizontal="right"/>
    </xf>
    <xf numFmtId="0" fontId="47" fillId="24" borderId="13" xfId="46" applyFont="1" applyFill="1" applyBorder="1" applyAlignment="1">
      <alignment horizontal="center" vertical="center"/>
    </xf>
    <xf numFmtId="0" fontId="48" fillId="0" borderId="13" xfId="0" applyFont="1" applyBorder="1" applyAlignment="1">
      <alignment horizontal="center"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ustomBuiltin="1"/>
    <cellStyle name="Normal 2" xfId="45" xr:uid="{07C299A1-B59F-45A8-960F-3F07BC24B4E6}"/>
    <cellStyle name="Normal 3" xfId="46" xr:uid="{1540B583-CBD3-6142-81C9-18CB35A1F900}"/>
    <cellStyle name="Note" xfId="39" builtinId="10" customBuiltin="1"/>
    <cellStyle name="Output" xfId="40" builtinId="21" customBuiltin="1"/>
    <cellStyle name="Per cent" xfId="41" builtinId="5"/>
    <cellStyle name="Title" xfId="42" builtinId="15" customBuiltin="1"/>
    <cellStyle name="Total" xfId="43" builtinId="25" customBuiltin="1"/>
    <cellStyle name="Warning Text" xfId="44" builtinId="11" customBuiltin="1"/>
  </cellStyles>
  <dxfs count="15">
    <dxf>
      <font>
        <strike val="0"/>
        <outline val="0"/>
        <shadow val="0"/>
        <u val="none"/>
        <vertAlign val="baseline"/>
        <sz val="11"/>
        <color auto="1"/>
        <name val="Montserrat Regular"/>
        <scheme val="none"/>
      </font>
      <alignment horizontal="general" vertical="bottom" textRotation="0" wrapText="1" indent="0" justifyLastLine="0" shrinkToFit="0" readingOrder="0"/>
    </dxf>
    <dxf>
      <font>
        <b val="0"/>
        <i val="0"/>
        <strike val="0"/>
        <condense val="0"/>
        <extend val="0"/>
        <outline val="0"/>
        <shadow val="0"/>
        <u val="none"/>
        <vertAlign val="baseline"/>
        <sz val="11"/>
        <color auto="1"/>
        <name val="Montserrat Regular"/>
        <scheme val="none"/>
      </font>
      <alignment horizontal="general" vertical="bottom"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strike val="0"/>
        <outline val="0"/>
        <shadow val="0"/>
        <u val="none"/>
        <vertAlign val="baseline"/>
        <sz val="11"/>
        <color auto="1"/>
        <name val="Montserrat Regular"/>
        <scheme val="none"/>
      </font>
    </dxf>
    <dxf>
      <font>
        <strike val="0"/>
        <outline val="0"/>
        <shadow val="0"/>
        <u val="none"/>
        <vertAlign val="baseline"/>
        <sz val="11"/>
        <color auto="1"/>
        <name val="Montserrat Regular"/>
        <scheme val="none"/>
      </font>
    </dxf>
    <dxf>
      <font>
        <strike val="0"/>
        <outline val="0"/>
        <shadow val="0"/>
        <u val="none"/>
        <vertAlign val="baseline"/>
        <sz val="11"/>
        <color auto="1"/>
        <name val="Montserrat Regular"/>
        <scheme val="none"/>
      </font>
    </dxf>
    <dxf>
      <font>
        <strike val="0"/>
        <outline val="0"/>
        <shadow val="0"/>
        <u val="none"/>
        <vertAlign val="baseline"/>
        <sz val="11"/>
        <color auto="1"/>
        <name val="Montserrat Regular"/>
        <scheme val="none"/>
      </font>
      <alignment horizontal="general" vertical="bottom" textRotation="0" wrapText="1" indent="0" justifyLastLine="0" shrinkToFit="0" readingOrder="0"/>
    </dxf>
    <dxf>
      <font>
        <strike val="0"/>
        <outline val="0"/>
        <shadow val="0"/>
        <u val="none"/>
        <vertAlign val="baseline"/>
        <sz val="11"/>
        <color auto="1"/>
        <name val="Montserrat Regular"/>
        <scheme val="none"/>
      </font>
    </dxf>
    <dxf>
      <font>
        <strike val="0"/>
        <outline val="0"/>
        <shadow val="0"/>
        <u val="none"/>
        <vertAlign val="baseline"/>
        <sz val="11"/>
        <color auto="1"/>
        <name val="Montserrat Regular"/>
        <scheme val="none"/>
      </font>
      <alignment horizontal="general" vertical="bottom" textRotation="0" wrapText="1" indent="0" justifyLastLine="0" shrinkToFit="0" readingOrder="0"/>
    </dxf>
    <dxf>
      <font>
        <strike val="0"/>
        <outline val="0"/>
        <shadow val="0"/>
        <u val="none"/>
        <vertAlign val="baseline"/>
        <sz val="11"/>
        <color auto="1"/>
        <name val="Montserrat Regular"/>
        <scheme val="none"/>
      </font>
    </dxf>
    <dxf>
      <font>
        <strike val="0"/>
        <outline val="0"/>
        <shadow val="0"/>
        <u val="none"/>
        <vertAlign val="baseline"/>
        <sz val="11"/>
        <color auto="1"/>
        <name val="Montserrat Regular"/>
        <scheme val="none"/>
      </font>
    </dxf>
    <dxf>
      <font>
        <b val="0"/>
        <i val="0"/>
        <strike val="0"/>
        <condense val="0"/>
        <extend val="0"/>
        <outline val="0"/>
        <shadow val="0"/>
        <u val="none"/>
        <vertAlign val="baseline"/>
        <sz val="10"/>
        <color auto="1"/>
        <name val="Montserrat Regular"/>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Montserrat Regular"/>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Montserrat Regular"/>
        <scheme val="none"/>
      </font>
      <alignment horizontal="general" vertical="center" textRotation="0" wrapText="0" indent="0" justifyLastLine="0" shrinkToFit="0" readingOrder="0"/>
      <protection locked="0" hidden="0"/>
    </dxf>
    <dxf>
      <font>
        <strike val="0"/>
        <outline val="0"/>
        <shadow val="0"/>
        <u val="none"/>
        <vertAlign val="baseline"/>
        <name val="Montserrat Regular"/>
        <scheme val="none"/>
      </font>
    </dxf>
    <dxf>
      <font>
        <strike val="0"/>
        <outline val="0"/>
        <shadow val="0"/>
        <u val="none"/>
        <vertAlign val="baseline"/>
        <name val="Montserrat Regular"/>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12699</xdr:colOff>
      <xdr:row>0</xdr:row>
      <xdr:rowOff>0</xdr:rowOff>
    </xdr:from>
    <xdr:to>
      <xdr:col>0</xdr:col>
      <xdr:colOff>2535698</xdr:colOff>
      <xdr:row>0</xdr:row>
      <xdr:rowOff>1171222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699" y="0"/>
          <a:ext cx="2522999" cy="1171222"/>
        </a:xfrm>
        <a:prstGeom prst="rect">
          <a:avLst/>
        </a:prstGeom>
      </xdr:spPr>
    </xdr:pic>
    <xdr:clientData/>
  </xdr:twoCellAnchor>
  <xdr:twoCellAnchor editAs="oneCell">
    <xdr:from>
      <xdr:col>0</xdr:col>
      <xdr:colOff>3081867</xdr:colOff>
      <xdr:row>0</xdr:row>
      <xdr:rowOff>407811</xdr:rowOff>
    </xdr:from>
    <xdr:to>
      <xdr:col>0</xdr:col>
      <xdr:colOff>6368364</xdr:colOff>
      <xdr:row>0</xdr:row>
      <xdr:rowOff>1223926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81867" y="407811"/>
          <a:ext cx="3286497" cy="816115"/>
        </a:xfrm>
        <a:prstGeom prst="rect">
          <a:avLst/>
        </a:prstGeom>
      </xdr:spPr>
    </xdr:pic>
    <xdr:clientData/>
  </xdr:twoCellAnchor>
  <xdr:twoCellAnchor editAs="oneCell">
    <xdr:from>
      <xdr:col>0</xdr:col>
      <xdr:colOff>10595429</xdr:colOff>
      <xdr:row>0</xdr:row>
      <xdr:rowOff>273755</xdr:rowOff>
    </xdr:from>
    <xdr:to>
      <xdr:col>0</xdr:col>
      <xdr:colOff>12405861</xdr:colOff>
      <xdr:row>0</xdr:row>
      <xdr:rowOff>1077108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10595429" y="273755"/>
          <a:ext cx="1810432" cy="803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172469</xdr:colOff>
      <xdr:row>25</xdr:row>
      <xdr:rowOff>109753</xdr:rowOff>
    </xdr:from>
    <xdr:to>
      <xdr:col>9</xdr:col>
      <xdr:colOff>34493</xdr:colOff>
      <xdr:row>31</xdr:row>
      <xdr:rowOff>146403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4863704" y="4782099"/>
          <a:ext cx="2449061" cy="10714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1333499</xdr:colOff>
      <xdr:row>46</xdr:row>
      <xdr:rowOff>47625</xdr:rowOff>
    </xdr:from>
    <xdr:to>
      <xdr:col>5</xdr:col>
      <xdr:colOff>15874</xdr:colOff>
      <xdr:row>52</xdr:row>
      <xdr:rowOff>151805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699374" y="9525000"/>
          <a:ext cx="2778125" cy="12154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4000500</xdr:colOff>
      <xdr:row>35</xdr:row>
      <xdr:rowOff>23811</xdr:rowOff>
    </xdr:from>
    <xdr:to>
      <xdr:col>3</xdr:col>
      <xdr:colOff>0</xdr:colOff>
      <xdr:row>39</xdr:row>
      <xdr:rowOff>177799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4000500" y="6704011"/>
          <a:ext cx="2006600" cy="8778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12212</xdr:colOff>
      <xdr:row>27</xdr:row>
      <xdr:rowOff>12213</xdr:rowOff>
    </xdr:from>
    <xdr:to>
      <xdr:col>0</xdr:col>
      <xdr:colOff>3277924</xdr:colOff>
      <xdr:row>34</xdr:row>
      <xdr:rowOff>158750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2212" y="12199328"/>
          <a:ext cx="3265712" cy="14287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21</xdr:row>
      <xdr:rowOff>12700</xdr:rowOff>
    </xdr:from>
    <xdr:to>
      <xdr:col>2</xdr:col>
      <xdr:colOff>1524000</xdr:colOff>
      <xdr:row>31</xdr:row>
      <xdr:rowOff>12700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14706600"/>
          <a:ext cx="4064000" cy="1778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40D203-0793-F540-9CCE-0FE2D59F5805}" name="Table1" displayName="Table1" ref="A1:C27" totalsRowShown="0" headerRowDxfId="14" dataDxfId="13">
  <autoFilter ref="A1:C27" xr:uid="{0440D203-0793-F540-9CCE-0FE2D59F5805}"/>
  <tableColumns count="3">
    <tableColumn id="1" xr3:uid="{8FEBF9B6-2C00-0A42-8F19-866AEB0AC20B}" name="Position" dataDxfId="12"/>
    <tableColumn id="2" xr3:uid="{B97DA55F-B49A-384A-BF7A-9713E9E0277B}" name="Description" dataDxfId="11"/>
    <tableColumn id="3" xr3:uid="{6527A0ED-1EBE-014E-BE7A-D2BE7E5CB2CD}" name="Scientific Literature" dataDxfId="1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9ED924-C0C5-024C-A3AD-14E70D91B4D9}" name="Table2" displayName="Table2" ref="A1:C13" totalsRowShown="0" headerRowDxfId="9" dataDxfId="8">
  <autoFilter ref="A1:C13" xr:uid="{9A9ED924-C0C5-024C-A3AD-14E70D91B4D9}"/>
  <sortState xmlns:xlrd2="http://schemas.microsoft.com/office/spreadsheetml/2017/richdata2" ref="A2:C13">
    <sortCondition ref="B1:B13"/>
  </sortState>
  <tableColumns count="3">
    <tableColumn id="1" xr3:uid="{9F7EAFB6-B64A-754A-B036-3DA242175221}" name="ISO 27001 Categories" dataDxfId="7"/>
    <tableColumn id="3" xr3:uid="{13275A8D-4A1F-2040-A529-CE72F5997BCB}" name="Controls" dataDxfId="6"/>
    <tableColumn id="2" xr3:uid="{51AD33FB-0B67-D04B-B27F-4CEB9097134A}" name="Cybersecurity Financial Statements Simulation" dataDxfId="5"/>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3940706-EBB1-E643-A81A-E145B2BE875E}" name="Table3" displayName="Table3" ref="A15:C21" totalsRowShown="0" headerRowDxfId="4" dataDxfId="3">
  <autoFilter ref="A15:C21" xr:uid="{43940706-EBB1-E643-A81A-E145B2BE875E}"/>
  <tableColumns count="3">
    <tableColumn id="1" xr3:uid="{603EE46C-2E0D-B04E-AAE4-D27A9EC84CB8}" name="NIST CSF 2.0" dataDxfId="2"/>
    <tableColumn id="2" xr3:uid="{F0389005-87AC-D640-A13F-836CC38B1497}" name="Controls" dataDxfId="1"/>
    <tableColumn id="3" xr3:uid="{57A04D27-966A-3F4A-B0CD-8518CDCCE6C0}" name="Cybersecurity Financial Statement Simulation"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V42-Blue2">
      <a:dk1>
        <a:sysClr val="windowText" lastClr="000000"/>
      </a:dk1>
      <a:lt1>
        <a:sysClr val="window" lastClr="FFFFFF"/>
      </a:lt1>
      <a:dk2>
        <a:srgbClr val="5E8BCE"/>
      </a:dk2>
      <a:lt2>
        <a:srgbClr val="EEECE2"/>
      </a:lt2>
      <a:accent1>
        <a:srgbClr val="3A5D9C"/>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EB68A-0B1B-334E-A0E7-C941429EBEE3}">
  <sheetPr>
    <tabColor theme="3"/>
  </sheetPr>
  <dimension ref="A1:L11"/>
  <sheetViews>
    <sheetView showGridLines="0" tabSelected="1" zoomScale="90" zoomScaleNormal="90" workbookViewId="0"/>
  </sheetViews>
  <sheetFormatPr baseColWidth="10" defaultRowHeight="14"/>
  <cols>
    <col min="1" max="1" width="255.6640625" customWidth="1"/>
  </cols>
  <sheetData>
    <row r="1" spans="1:12" ht="105" customHeight="1">
      <c r="A1" s="141" t="s">
        <v>225</v>
      </c>
    </row>
    <row r="2" spans="1:12" s="140" customFormat="1" ht="373" customHeight="1">
      <c r="A2" s="154" t="s">
        <v>227</v>
      </c>
    </row>
    <row r="3" spans="1:12" ht="16" customHeight="1"/>
    <row r="4" spans="1:12" ht="21">
      <c r="A4" s="156" t="s">
        <v>221</v>
      </c>
      <c r="B4" s="156"/>
      <c r="C4" s="142"/>
      <c r="D4" s="142"/>
      <c r="E4" s="142"/>
      <c r="F4" s="142"/>
      <c r="G4" s="142"/>
      <c r="H4" s="142"/>
      <c r="I4" s="142"/>
      <c r="J4" s="142"/>
      <c r="K4" s="142"/>
      <c r="L4" s="142"/>
    </row>
    <row r="5" spans="1:12" ht="6" customHeight="1">
      <c r="A5" s="147"/>
      <c r="B5" s="147"/>
      <c r="C5" s="142"/>
      <c r="D5" s="142"/>
      <c r="E5" s="142"/>
      <c r="F5" s="142"/>
      <c r="G5" s="142"/>
      <c r="H5" s="142"/>
      <c r="I5" s="142"/>
      <c r="J5" s="142"/>
      <c r="K5" s="142"/>
      <c r="L5" s="142"/>
    </row>
    <row r="6" spans="1:12" ht="17" customHeight="1">
      <c r="A6" s="148" t="s">
        <v>222</v>
      </c>
      <c r="B6" s="92"/>
      <c r="C6" s="143"/>
      <c r="D6" s="143"/>
      <c r="E6" s="143"/>
      <c r="F6" s="144"/>
      <c r="G6" s="144"/>
      <c r="H6" s="144"/>
      <c r="I6" s="144"/>
      <c r="J6" s="144"/>
      <c r="K6" s="144"/>
      <c r="L6" s="144"/>
    </row>
    <row r="7" spans="1:12" ht="32" customHeight="1">
      <c r="A7" s="93" t="s">
        <v>223</v>
      </c>
      <c r="B7" s="93"/>
      <c r="C7" s="140"/>
      <c r="D7" s="140"/>
      <c r="E7" s="140"/>
      <c r="F7" s="140"/>
      <c r="G7" s="140"/>
      <c r="H7" s="140"/>
      <c r="I7" s="140"/>
      <c r="J7" s="140"/>
      <c r="K7" s="140"/>
      <c r="L7" s="140"/>
    </row>
    <row r="8" spans="1:12" ht="14" customHeight="1">
      <c r="A8" s="93"/>
      <c r="B8" s="93"/>
      <c r="C8" s="140"/>
      <c r="D8" s="140"/>
      <c r="E8" s="140"/>
      <c r="F8" s="140"/>
      <c r="G8" s="140"/>
      <c r="H8" s="140"/>
      <c r="I8" s="140"/>
      <c r="J8" s="140"/>
      <c r="K8" s="140"/>
      <c r="L8" s="140"/>
    </row>
    <row r="9" spans="1:12" ht="32">
      <c r="A9" s="149" t="s">
        <v>224</v>
      </c>
      <c r="B9" s="92"/>
      <c r="C9" s="145"/>
      <c r="D9" s="145"/>
      <c r="E9" s="145"/>
      <c r="F9" s="145"/>
      <c r="G9" s="145"/>
      <c r="H9" s="145"/>
      <c r="I9" s="145"/>
      <c r="J9" s="145"/>
      <c r="K9" s="145"/>
      <c r="L9" s="145"/>
    </row>
    <row r="11" spans="1:12">
      <c r="A11" t="s">
        <v>228</v>
      </c>
    </row>
  </sheetData>
  <mergeCells count="1">
    <mergeCell ref="A4:B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088F5-204D-E542-B28A-A4BA1D2862CA}">
  <sheetPr>
    <tabColor rgb="FF92D050"/>
  </sheetPr>
  <dimension ref="A1:A11"/>
  <sheetViews>
    <sheetView showGridLines="0" topLeftCell="A3" workbookViewId="0">
      <selection activeCell="A12" sqref="A12"/>
    </sheetView>
  </sheetViews>
  <sheetFormatPr baseColWidth="10" defaultRowHeight="14"/>
  <cols>
    <col min="1" max="1" width="184.5" customWidth="1"/>
  </cols>
  <sheetData>
    <row r="1" spans="1:1" ht="21">
      <c r="A1" s="146" t="s">
        <v>219</v>
      </c>
    </row>
    <row r="2" spans="1:1" ht="51" customHeight="1">
      <c r="A2" s="155" t="s">
        <v>229</v>
      </c>
    </row>
    <row r="3" spans="1:1" ht="195" customHeight="1">
      <c r="A3" s="93" t="s">
        <v>220</v>
      </c>
    </row>
    <row r="4" spans="1:1" ht="15">
      <c r="A4" s="92"/>
    </row>
    <row r="5" spans="1:1" ht="196" customHeight="1">
      <c r="A5" s="93" t="s">
        <v>230</v>
      </c>
    </row>
    <row r="6" spans="1:1" ht="15">
      <c r="A6" s="92"/>
    </row>
    <row r="7" spans="1:1" ht="183" customHeight="1">
      <c r="A7" s="93" t="s">
        <v>231</v>
      </c>
    </row>
    <row r="8" spans="1:1" ht="15">
      <c r="A8" s="92"/>
    </row>
    <row r="9" spans="1:1" ht="15">
      <c r="A9" s="92" t="s">
        <v>226</v>
      </c>
    </row>
    <row r="10" spans="1:1" ht="15">
      <c r="A10" s="92"/>
    </row>
    <row r="11" spans="1:1" ht="15">
      <c r="A11" s="9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L41"/>
  <sheetViews>
    <sheetView showGridLines="0" zoomScale="81" zoomScaleNormal="90" workbookViewId="0">
      <selection activeCell="A41" sqref="A41"/>
    </sheetView>
  </sheetViews>
  <sheetFormatPr baseColWidth="10" defaultColWidth="9" defaultRowHeight="13"/>
  <cols>
    <col min="1" max="1" width="8.1640625" style="1" customWidth="1"/>
    <col min="2" max="2" width="65.5" style="1" bestFit="1" customWidth="1"/>
    <col min="3" max="3" width="16.6640625" style="1" bestFit="1" customWidth="1"/>
    <col min="4" max="4" width="17.6640625" style="1" customWidth="1"/>
    <col min="5" max="5" width="2.1640625" style="1" customWidth="1"/>
    <col min="6" max="6" width="12.6640625" style="1" customWidth="1"/>
    <col min="7" max="7" width="69.6640625" style="1" bestFit="1" customWidth="1"/>
    <col min="8" max="8" width="16.1640625" style="1" customWidth="1"/>
    <col min="9" max="9" width="17.6640625" style="1" customWidth="1"/>
    <col min="10" max="11" width="9" style="1"/>
    <col min="12" max="12" width="12" style="1" bestFit="1" customWidth="1"/>
    <col min="13" max="16384" width="9" style="1"/>
  </cols>
  <sheetData>
    <row r="1" spans="1:9" s="2" customFormat="1" ht="31.5" customHeight="1" thickBot="1">
      <c r="A1" s="150" t="s">
        <v>0</v>
      </c>
      <c r="B1" s="150"/>
      <c r="C1" s="151"/>
      <c r="D1" s="13"/>
      <c r="E1" s="12"/>
      <c r="F1" s="12"/>
      <c r="G1" s="12"/>
      <c r="H1" s="12"/>
      <c r="I1" s="12"/>
    </row>
    <row r="2" spans="1:9" s="2" customFormat="1" ht="14" thickTop="1">
      <c r="A2" s="14"/>
      <c r="B2" s="15"/>
      <c r="C2" s="16" t="s">
        <v>91</v>
      </c>
      <c r="D2" s="17">
        <f ca="1">TODAY()</f>
        <v>45336</v>
      </c>
      <c r="E2" s="12"/>
      <c r="F2" s="12"/>
      <c r="G2" s="12"/>
      <c r="H2" s="12"/>
      <c r="I2" s="12"/>
    </row>
    <row r="3" spans="1:9" s="2" customFormat="1">
      <c r="A3" s="12"/>
      <c r="B3" s="12"/>
      <c r="C3" s="12"/>
      <c r="D3" s="12"/>
      <c r="E3" s="12"/>
      <c r="F3" s="12"/>
      <c r="G3" s="12"/>
      <c r="H3" s="12"/>
      <c r="I3" s="12"/>
    </row>
    <row r="4" spans="1:9" s="2" customFormat="1" ht="21" customHeight="1">
      <c r="A4" s="18" t="s">
        <v>1</v>
      </c>
      <c r="B4" s="18"/>
      <c r="C4" s="19">
        <v>2023</v>
      </c>
      <c r="D4" s="19">
        <v>2022</v>
      </c>
      <c r="E4" s="20"/>
      <c r="F4" s="18" t="s">
        <v>10</v>
      </c>
      <c r="G4" s="18"/>
      <c r="H4" s="18">
        <v>2023</v>
      </c>
      <c r="I4" s="18">
        <v>2022</v>
      </c>
    </row>
    <row r="5" spans="1:9" s="2" customFormat="1" ht="14">
      <c r="A5" s="21" t="s">
        <v>2</v>
      </c>
      <c r="B5" s="22"/>
      <c r="C5" s="23"/>
      <c r="D5" s="23"/>
      <c r="E5" s="12"/>
      <c r="F5" s="21" t="s">
        <v>11</v>
      </c>
      <c r="G5" s="22"/>
      <c r="H5" s="23"/>
      <c r="I5" s="23"/>
    </row>
    <row r="6" spans="1:9" s="2" customFormat="1">
      <c r="A6" s="12"/>
      <c r="B6" s="24" t="s">
        <v>90</v>
      </c>
      <c r="C6" s="25">
        <v>300000</v>
      </c>
      <c r="D6" s="26"/>
      <c r="E6" s="12"/>
      <c r="F6" s="27"/>
      <c r="G6" s="27" t="s">
        <v>100</v>
      </c>
      <c r="H6" s="28">
        <v>680000</v>
      </c>
      <c r="I6" s="28">
        <v>0</v>
      </c>
    </row>
    <row r="7" spans="1:9" s="2" customFormat="1">
      <c r="A7" s="12"/>
      <c r="B7" s="14" t="s">
        <v>92</v>
      </c>
      <c r="C7" s="26">
        <v>25000</v>
      </c>
      <c r="D7" s="26"/>
      <c r="E7" s="12"/>
      <c r="F7" s="12"/>
      <c r="G7" s="14" t="s">
        <v>136</v>
      </c>
      <c r="H7" s="29">
        <v>4000000</v>
      </c>
      <c r="I7" s="12"/>
    </row>
    <row r="8" spans="1:9" s="2" customFormat="1">
      <c r="A8" s="12"/>
      <c r="B8" s="30" t="s">
        <v>3</v>
      </c>
      <c r="C8" s="31">
        <f>SUM(C6:C7)</f>
        <v>325000</v>
      </c>
      <c r="D8" s="31">
        <f>SUM(D6:D6)</f>
        <v>0</v>
      </c>
      <c r="E8" s="12"/>
      <c r="F8" s="12"/>
      <c r="G8" s="30" t="s">
        <v>12</v>
      </c>
      <c r="H8" s="31">
        <f>SUM(H6:H7)</f>
        <v>4680000</v>
      </c>
      <c r="I8" s="31">
        <f>SUM(I6,I7)</f>
        <v>0</v>
      </c>
    </row>
    <row r="9" spans="1:9" s="2" customFormat="1" ht="14">
      <c r="A9" s="21" t="s">
        <v>4</v>
      </c>
      <c r="B9" s="22"/>
      <c r="C9" s="23"/>
      <c r="D9" s="23"/>
      <c r="E9" s="12"/>
      <c r="F9" s="21" t="s">
        <v>13</v>
      </c>
      <c r="G9" s="22"/>
      <c r="H9" s="23"/>
      <c r="I9" s="23"/>
    </row>
    <row r="10" spans="1:9" s="2" customFormat="1">
      <c r="A10" s="12"/>
      <c r="B10" s="27" t="s">
        <v>18</v>
      </c>
      <c r="C10" s="28">
        <v>25000000</v>
      </c>
      <c r="D10" s="27">
        <v>30000000</v>
      </c>
      <c r="E10" s="12"/>
      <c r="F10" s="12"/>
      <c r="G10" s="14" t="s">
        <v>102</v>
      </c>
      <c r="H10" s="26">
        <f>SUM(H11:H14)</f>
        <v>20430000</v>
      </c>
      <c r="I10" s="26">
        <v>1500000</v>
      </c>
    </row>
    <row r="11" spans="1:9" s="2" customFormat="1">
      <c r="A11" s="12"/>
      <c r="B11" s="24" t="s">
        <v>39</v>
      </c>
      <c r="C11" s="25">
        <v>8450000</v>
      </c>
      <c r="D11" s="25">
        <v>4100000</v>
      </c>
      <c r="E11" s="12"/>
      <c r="F11" s="32"/>
      <c r="G11" s="33" t="s">
        <v>132</v>
      </c>
      <c r="H11" s="34">
        <v>80000</v>
      </c>
      <c r="I11" s="34">
        <v>70000</v>
      </c>
    </row>
    <row r="12" spans="1:9" s="2" customFormat="1">
      <c r="A12" s="12"/>
      <c r="B12" s="12" t="s">
        <v>28</v>
      </c>
      <c r="C12" s="26">
        <f>2338801+500000</f>
        <v>2838801</v>
      </c>
      <c r="D12" s="26"/>
      <c r="E12" s="12"/>
      <c r="F12" s="32"/>
      <c r="G12" s="35" t="s">
        <v>133</v>
      </c>
      <c r="H12" s="26">
        <v>0</v>
      </c>
      <c r="I12" s="26"/>
    </row>
    <row r="13" spans="1:9" s="2" customFormat="1">
      <c r="A13" s="12"/>
      <c r="B13" s="36" t="s">
        <v>26</v>
      </c>
      <c r="C13" s="26">
        <v>450000</v>
      </c>
      <c r="D13" s="26"/>
      <c r="E13" s="12"/>
      <c r="F13" s="12"/>
      <c r="G13" s="37" t="s">
        <v>143</v>
      </c>
      <c r="H13" s="28">
        <v>20000000</v>
      </c>
      <c r="I13" s="26"/>
    </row>
    <row r="14" spans="1:9" s="2" customFormat="1">
      <c r="A14" s="12"/>
      <c r="B14" s="14" t="s">
        <v>163</v>
      </c>
      <c r="C14" s="26">
        <v>1285000</v>
      </c>
      <c r="D14" s="26">
        <v>700000</v>
      </c>
      <c r="E14" s="12"/>
      <c r="F14" s="12"/>
      <c r="G14" s="35" t="s">
        <v>131</v>
      </c>
      <c r="H14" s="26">
        <v>350000</v>
      </c>
      <c r="I14" s="26"/>
    </row>
    <row r="15" spans="1:9" s="2" customFormat="1">
      <c r="A15" s="12"/>
      <c r="B15" s="24" t="s">
        <v>164</v>
      </c>
      <c r="C15" s="25">
        <v>2650000</v>
      </c>
      <c r="D15" s="26"/>
      <c r="E15" s="12"/>
      <c r="F15" s="12"/>
      <c r="G15" s="14" t="s">
        <v>137</v>
      </c>
      <c r="H15" s="26">
        <v>90000</v>
      </c>
      <c r="I15" s="26"/>
    </row>
    <row r="16" spans="1:9" s="2" customFormat="1">
      <c r="A16" s="12"/>
      <c r="B16" s="95" t="s">
        <v>177</v>
      </c>
      <c r="C16" s="34">
        <v>500000</v>
      </c>
      <c r="D16" s="26">
        <v>0</v>
      </c>
      <c r="E16" s="12"/>
      <c r="F16" s="12"/>
      <c r="G16" s="30" t="s">
        <v>14</v>
      </c>
      <c r="H16" s="31">
        <f>SUM(H10,H15)</f>
        <v>20520000</v>
      </c>
      <c r="I16" s="31">
        <f>SUM(I10:I15)</f>
        <v>1570000</v>
      </c>
    </row>
    <row r="17" spans="1:9" s="2" customFormat="1" ht="14">
      <c r="A17" s="12"/>
      <c r="B17" s="38" t="s">
        <v>118</v>
      </c>
      <c r="C17" s="28">
        <v>500000</v>
      </c>
      <c r="D17" s="28">
        <v>600000</v>
      </c>
      <c r="E17" s="12"/>
      <c r="F17" s="21" t="s">
        <v>29</v>
      </c>
      <c r="G17" s="22"/>
      <c r="H17" s="23"/>
      <c r="I17" s="23"/>
    </row>
    <row r="18" spans="1:9" s="2" customFormat="1">
      <c r="A18" s="12"/>
      <c r="B18" s="30" t="s">
        <v>5</v>
      </c>
      <c r="C18" s="31">
        <f>SUM(C10:C17)</f>
        <v>41673801</v>
      </c>
      <c r="D18" s="31">
        <f>SUM(D10:D17)</f>
        <v>35400000</v>
      </c>
      <c r="E18" s="12"/>
      <c r="F18" s="12"/>
      <c r="G18" s="39" t="s">
        <v>138</v>
      </c>
      <c r="H18" s="40">
        <f>'Single-Step Income Statement'!C46</f>
        <v>-5874100</v>
      </c>
      <c r="I18" s="40">
        <f>2800000+29930000</f>
        <v>32730000</v>
      </c>
    </row>
    <row r="19" spans="1:9" s="2" customFormat="1" ht="14">
      <c r="A19" s="21" t="s">
        <v>6</v>
      </c>
      <c r="B19" s="22"/>
      <c r="C19" s="23"/>
      <c r="D19" s="23"/>
      <c r="E19" s="12"/>
      <c r="F19" s="12"/>
      <c r="G19" s="39" t="s">
        <v>144</v>
      </c>
      <c r="H19" s="40">
        <f>'Single-Step Income Statement'!B46</f>
        <v>1242901</v>
      </c>
      <c r="I19" s="40"/>
    </row>
    <row r="20" spans="1:9" s="2" customFormat="1">
      <c r="A20" s="12"/>
      <c r="B20" s="14" t="s">
        <v>27</v>
      </c>
      <c r="C20" s="26">
        <v>570000</v>
      </c>
      <c r="D20" s="26">
        <v>-1100000</v>
      </c>
      <c r="E20" s="12"/>
      <c r="F20" s="12"/>
      <c r="G20" s="14" t="s">
        <v>139</v>
      </c>
      <c r="H20" s="26">
        <v>22000000</v>
      </c>
      <c r="I20" s="26"/>
    </row>
    <row r="21" spans="1:9" s="2" customFormat="1">
      <c r="A21" s="12"/>
      <c r="B21" s="30" t="s">
        <v>8</v>
      </c>
      <c r="C21" s="31">
        <f>SUM(C20:C20)</f>
        <v>570000</v>
      </c>
      <c r="D21" s="31">
        <f>SUM(D20)</f>
        <v>-1100000</v>
      </c>
      <c r="E21" s="12"/>
      <c r="F21" s="12"/>
      <c r="G21" s="30" t="s">
        <v>31</v>
      </c>
      <c r="H21" s="31">
        <f>SUM(H18:H20)</f>
        <v>17368801</v>
      </c>
      <c r="I21" s="31">
        <f>SUM(I18:I20)</f>
        <v>32730000</v>
      </c>
    </row>
    <row r="22" spans="1:9" s="2" customFormat="1">
      <c r="A22" s="12"/>
      <c r="B22" s="12"/>
      <c r="C22" s="14"/>
      <c r="D22" s="14"/>
      <c r="E22" s="12"/>
      <c r="F22" s="12"/>
      <c r="G22" s="12"/>
      <c r="H22" s="12"/>
      <c r="I22" s="12"/>
    </row>
    <row r="23" spans="1:9" s="2" customFormat="1" ht="17" thickBot="1">
      <c r="A23" s="41" t="s">
        <v>9</v>
      </c>
      <c r="B23" s="41"/>
      <c r="C23" s="42">
        <f>C8+C18+C21</f>
        <v>42568801</v>
      </c>
      <c r="D23" s="42">
        <f>D8+D18+D21</f>
        <v>34300000</v>
      </c>
      <c r="E23" s="12"/>
      <c r="F23" s="41" t="s">
        <v>15</v>
      </c>
      <c r="G23" s="41"/>
      <c r="H23" s="42">
        <f>H8+H16+H21</f>
        <v>42568801</v>
      </c>
      <c r="I23" s="42">
        <f>I8+I16+I21</f>
        <v>34300000</v>
      </c>
    </row>
    <row r="24" spans="1:9" s="2" customFormat="1" ht="14" thickTop="1">
      <c r="A24" s="12"/>
      <c r="B24" s="12"/>
      <c r="C24" s="12"/>
      <c r="D24" s="12"/>
      <c r="E24" s="12"/>
      <c r="F24" s="12"/>
      <c r="G24" s="12"/>
      <c r="H24" s="12"/>
      <c r="I24" s="43" t="s">
        <v>16</v>
      </c>
    </row>
    <row r="25" spans="1:9" s="2" customFormat="1">
      <c r="A25" s="12"/>
      <c r="B25" s="12"/>
      <c r="C25" s="12"/>
      <c r="D25" s="12"/>
      <c r="E25" s="12"/>
      <c r="F25" s="12"/>
      <c r="G25" s="12"/>
      <c r="H25" s="12"/>
      <c r="I25" s="12"/>
    </row>
    <row r="26" spans="1:9" s="2" customFormat="1">
      <c r="A26" s="12"/>
      <c r="B26" s="12"/>
      <c r="C26" s="12"/>
      <c r="D26" s="12"/>
      <c r="E26" s="20"/>
      <c r="F26" s="12"/>
      <c r="G26" s="12"/>
      <c r="H26" s="12"/>
      <c r="I26" s="12"/>
    </row>
    <row r="27" spans="1:9" s="2" customFormat="1">
      <c r="A27" s="12"/>
      <c r="B27" s="12"/>
      <c r="C27" s="12"/>
      <c r="D27" s="12"/>
      <c r="E27" s="12"/>
      <c r="F27" s="12"/>
      <c r="G27" s="27" t="s">
        <v>103</v>
      </c>
      <c r="H27" s="12"/>
      <c r="I27" s="12"/>
    </row>
    <row r="28" spans="1:9" s="2" customFormat="1">
      <c r="A28" s="12"/>
      <c r="B28" s="12"/>
      <c r="C28" s="12"/>
      <c r="D28" s="12"/>
      <c r="E28" s="12"/>
      <c r="F28" s="12"/>
      <c r="G28" s="39" t="s">
        <v>104</v>
      </c>
      <c r="H28" s="12"/>
      <c r="I28" s="12"/>
    </row>
    <row r="29" spans="1:9" s="2" customFormat="1">
      <c r="A29" s="12"/>
      <c r="B29" s="12"/>
      <c r="C29" s="12"/>
      <c r="D29" s="12"/>
      <c r="E29" s="12"/>
      <c r="F29" s="12"/>
      <c r="G29" s="44" t="s">
        <v>105</v>
      </c>
      <c r="H29" s="12"/>
      <c r="I29" s="12"/>
    </row>
    <row r="30" spans="1:9" s="2" customFormat="1">
      <c r="A30" s="12"/>
      <c r="B30" s="12"/>
      <c r="C30" s="12"/>
      <c r="D30" s="12"/>
      <c r="E30" s="12"/>
      <c r="F30" s="12"/>
      <c r="G30" s="12"/>
      <c r="H30" s="12"/>
      <c r="I30" s="12"/>
    </row>
    <row r="31" spans="1:9" s="2" customFormat="1">
      <c r="A31" s="12"/>
      <c r="B31" s="12"/>
      <c r="C31" s="12"/>
      <c r="D31" s="12"/>
      <c r="E31" s="12"/>
      <c r="F31" s="12"/>
      <c r="G31" s="12"/>
      <c r="H31" s="12"/>
      <c r="I31" s="12"/>
    </row>
    <row r="32" spans="1:9" s="2" customFormat="1" ht="17">
      <c r="A32" s="18" t="s">
        <v>17</v>
      </c>
      <c r="B32" s="18"/>
      <c r="C32" s="18"/>
      <c r="D32" s="18"/>
      <c r="E32" s="12"/>
      <c r="F32" s="45"/>
      <c r="G32" s="12"/>
      <c r="H32" s="45"/>
      <c r="I32" s="45"/>
    </row>
    <row r="33" spans="1:12" s="2" customFormat="1" ht="11" customHeight="1">
      <c r="A33" s="46" t="s">
        <v>208</v>
      </c>
      <c r="B33" s="46"/>
      <c r="C33" s="47">
        <f>IF(C23=0,"",(H8+H16)/C23)</f>
        <v>0.59198284678020408</v>
      </c>
      <c r="D33" s="47">
        <f>IF(D23=0,"",(I8+I16)/D23)</f>
        <v>4.5772594752186591E-2</v>
      </c>
      <c r="E33" s="12"/>
      <c r="F33" s="45"/>
      <c r="G33" s="12"/>
      <c r="H33" s="45"/>
      <c r="I33" s="45"/>
    </row>
    <row r="34" spans="1:12" s="2" customFormat="1">
      <c r="A34" s="46" t="s">
        <v>209</v>
      </c>
      <c r="B34" s="46"/>
      <c r="C34" s="47">
        <f>IF(H8=0,"",C8/H8)</f>
        <v>6.9444444444444448E-2</v>
      </c>
      <c r="D34" s="47" t="str">
        <f>IF(I8=0,"",D8/I8)</f>
        <v/>
      </c>
      <c r="E34" s="12"/>
      <c r="F34" s="45"/>
      <c r="G34" s="45"/>
      <c r="H34" s="45"/>
      <c r="I34" s="45"/>
    </row>
    <row r="35" spans="1:12" s="2" customFormat="1">
      <c r="A35" s="46" t="s">
        <v>210</v>
      </c>
      <c r="B35" s="46"/>
      <c r="C35" s="48">
        <f>C8-H8</f>
        <v>-4355000</v>
      </c>
      <c r="D35" s="48">
        <f>D8-I8</f>
        <v>0</v>
      </c>
      <c r="E35" s="12"/>
      <c r="F35" s="45"/>
      <c r="G35" s="45"/>
      <c r="H35" s="96"/>
      <c r="I35" s="45"/>
    </row>
    <row r="36" spans="1:12" s="2" customFormat="1">
      <c r="A36" s="46" t="s">
        <v>211</v>
      </c>
      <c r="B36" s="46"/>
      <c r="C36" s="47">
        <f>IF(H21=0,"",C23/H21)</f>
        <v>2.4508773518678693</v>
      </c>
      <c r="D36" s="47">
        <f>IF(I21=0,"",D23/I21)</f>
        <v>1.0479682248701496</v>
      </c>
      <c r="E36" s="12"/>
      <c r="F36" s="45"/>
      <c r="G36" s="45"/>
      <c r="H36" s="45"/>
      <c r="I36" s="45"/>
    </row>
    <row r="37" spans="1:12" s="2" customFormat="1">
      <c r="A37" s="46" t="s">
        <v>212</v>
      </c>
      <c r="B37" s="46"/>
      <c r="C37" s="47">
        <f>IF(H21=0,"",(H8+H16)/H21)</f>
        <v>1.4508773518678693</v>
      </c>
      <c r="D37" s="47">
        <f>IF(I21=0,"",(I8+I16)/I21)</f>
        <v>4.7968224870149713E-2</v>
      </c>
      <c r="E37" s="12"/>
      <c r="F37" s="45"/>
      <c r="G37" s="45"/>
      <c r="H37" s="45"/>
      <c r="I37" s="45"/>
    </row>
    <row r="38" spans="1:12" s="2" customFormat="1">
      <c r="A38" s="46" t="s">
        <v>213</v>
      </c>
      <c r="B38" s="49"/>
      <c r="C38" s="47">
        <f>IF(C11=0,"",C11/H18)</f>
        <v>-1.4385182410922523</v>
      </c>
      <c r="D38" s="49"/>
      <c r="E38" s="12"/>
      <c r="F38" s="45"/>
      <c r="G38" s="45"/>
      <c r="H38" s="45"/>
      <c r="I38" s="45"/>
    </row>
    <row r="39" spans="1:12">
      <c r="A39" s="45"/>
      <c r="B39" s="45"/>
      <c r="C39" s="45"/>
      <c r="D39" s="45"/>
      <c r="E39" s="45"/>
      <c r="F39" s="45"/>
      <c r="G39" s="45"/>
      <c r="H39" s="45"/>
      <c r="I39" s="45"/>
      <c r="L39" s="11"/>
    </row>
    <row r="40" spans="1:12">
      <c r="A40" s="45"/>
      <c r="B40" s="45"/>
      <c r="C40" s="45"/>
      <c r="D40" s="45"/>
      <c r="E40" s="45"/>
      <c r="F40" s="45"/>
      <c r="G40" s="45"/>
      <c r="H40" s="45"/>
      <c r="I40" s="45"/>
      <c r="L40" s="11"/>
    </row>
    <row r="41" spans="1:12">
      <c r="A41" s="45" t="s">
        <v>226</v>
      </c>
      <c r="B41" s="45"/>
      <c r="C41" s="45"/>
      <c r="D41" s="45"/>
      <c r="E41" s="45"/>
      <c r="F41" s="45"/>
      <c r="G41" s="45"/>
      <c r="H41" s="45"/>
      <c r="I41" s="45"/>
    </row>
  </sheetData>
  <phoneticPr fontId="0" type="noConversion"/>
  <printOptions horizontalCentered="1"/>
  <pageMargins left="0.5" right="0.5" top="0.5" bottom="0.5" header="0.5" footer="0.25"/>
  <pageSetup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DA551-58E4-0E48-9BBE-86C9A92EC84F}">
  <sheetPr>
    <tabColor rgb="FFFFC000"/>
  </sheetPr>
  <dimension ref="A1:J52"/>
  <sheetViews>
    <sheetView showGridLines="0" topLeftCell="A9" zoomScale="80" zoomScaleNormal="80" workbookViewId="0">
      <selection activeCell="A52" sqref="A52"/>
    </sheetView>
  </sheetViews>
  <sheetFormatPr baseColWidth="10" defaultColWidth="9.1640625" defaultRowHeight="14"/>
  <cols>
    <col min="1" max="1" width="64.6640625" style="3" customWidth="1"/>
    <col min="2" max="2" width="14" style="3" customWidth="1"/>
    <col min="3" max="3" width="19.6640625" style="3" customWidth="1"/>
    <col min="4" max="4" width="16.83203125" style="3" customWidth="1"/>
    <col min="5" max="5" width="17.33203125" style="3" customWidth="1"/>
    <col min="6" max="16384" width="9.1640625" style="4"/>
  </cols>
  <sheetData>
    <row r="1" spans="1:10" ht="22" thickBot="1">
      <c r="A1" s="152" t="s">
        <v>217</v>
      </c>
      <c r="B1" s="10"/>
      <c r="D1" s="157"/>
      <c r="E1" s="157"/>
    </row>
    <row r="2" spans="1:10" ht="15" thickTop="1">
      <c r="A2" s="5">
        <f ca="1">TODAY()</f>
        <v>45336</v>
      </c>
      <c r="B2" s="5"/>
      <c r="D2" s="158" t="s">
        <v>89</v>
      </c>
      <c r="E2" s="158"/>
    </row>
    <row r="3" spans="1:10">
      <c r="A3" s="5"/>
      <c r="B3" s="5"/>
      <c r="D3" s="6"/>
      <c r="E3" s="6"/>
    </row>
    <row r="4" spans="1:10" ht="16" thickBot="1">
      <c r="A4" s="50"/>
      <c r="B4" s="50" t="s">
        <v>99</v>
      </c>
      <c r="C4" s="51" t="s">
        <v>93</v>
      </c>
      <c r="D4" s="52" t="s">
        <v>77</v>
      </c>
      <c r="E4" s="53" t="s">
        <v>78</v>
      </c>
    </row>
    <row r="5" spans="1:10" s="7" customFormat="1" ht="19.5" customHeight="1" thickBot="1">
      <c r="A5" s="54" t="s">
        <v>79</v>
      </c>
      <c r="B5" s="159">
        <v>2023</v>
      </c>
      <c r="C5" s="160"/>
      <c r="D5" s="55">
        <f>B5-1</f>
        <v>2022</v>
      </c>
      <c r="E5" s="56" t="s">
        <v>80</v>
      </c>
    </row>
    <row r="6" spans="1:10" ht="16">
      <c r="A6" s="57" t="s">
        <v>97</v>
      </c>
      <c r="B6" s="57"/>
      <c r="C6" s="57"/>
      <c r="D6" s="57"/>
      <c r="E6" s="58"/>
    </row>
    <row r="7" spans="1:10" ht="15">
      <c r="A7" s="59" t="s">
        <v>106</v>
      </c>
      <c r="B7" s="60">
        <v>1000000</v>
      </c>
      <c r="C7" s="60">
        <v>1350000</v>
      </c>
      <c r="D7" s="60">
        <v>50000</v>
      </c>
      <c r="E7" s="61">
        <f>IF((C7-D7)=0," ",B7+C7-D7)</f>
        <v>2300000</v>
      </c>
    </row>
    <row r="8" spans="1:10" ht="15">
      <c r="A8" s="62" t="s">
        <v>94</v>
      </c>
      <c r="B8" s="63">
        <v>450000</v>
      </c>
      <c r="C8" s="63">
        <v>400000</v>
      </c>
      <c r="D8" s="63">
        <v>600000</v>
      </c>
      <c r="E8" s="63">
        <f>IF((C8-D8)=0," ",B8+C8-D8)</f>
        <v>250000</v>
      </c>
    </row>
    <row r="9" spans="1:10" ht="15">
      <c r="A9" s="62" t="s">
        <v>95</v>
      </c>
      <c r="B9" s="63">
        <v>275000</v>
      </c>
      <c r="C9" s="63">
        <v>250000</v>
      </c>
      <c r="D9" s="63">
        <v>500000</v>
      </c>
      <c r="E9" s="63">
        <f>IF((C9-D9)=0," ",B9+C9-D9)</f>
        <v>25000</v>
      </c>
    </row>
    <row r="10" spans="1:10" ht="15">
      <c r="A10" s="64" t="s">
        <v>107</v>
      </c>
      <c r="B10" s="65">
        <f>-500000</f>
        <v>-500000</v>
      </c>
      <c r="C10" s="65">
        <f>-4500000</f>
        <v>-4500000</v>
      </c>
      <c r="D10" s="66">
        <v>0</v>
      </c>
      <c r="E10" s="67">
        <f>IF((C10-D10)=0," ",B10+C10-D10)</f>
        <v>-5000000</v>
      </c>
    </row>
    <row r="11" spans="1:10" ht="15">
      <c r="A11" s="64" t="s">
        <v>113</v>
      </c>
      <c r="B11" s="65">
        <f>-17000</f>
        <v>-17000</v>
      </c>
      <c r="C11" s="65">
        <f>-170000</f>
        <v>-170000</v>
      </c>
      <c r="D11" s="68">
        <v>0</v>
      </c>
      <c r="E11" s="67">
        <f>IF((C11-D11)=0," ",B11+C11-D11)</f>
        <v>-187000</v>
      </c>
    </row>
    <row r="12" spans="1:10" ht="15">
      <c r="A12" s="62" t="s">
        <v>116</v>
      </c>
      <c r="B12" s="60"/>
      <c r="C12" s="60"/>
      <c r="D12" s="60"/>
      <c r="E12" s="60"/>
    </row>
    <row r="13" spans="1:10" ht="16">
      <c r="A13" s="57" t="s">
        <v>96</v>
      </c>
      <c r="B13" s="57"/>
      <c r="C13" s="57"/>
      <c r="D13" s="57"/>
      <c r="E13" s="58"/>
    </row>
    <row r="14" spans="1:10" ht="15">
      <c r="A14" s="64" t="s">
        <v>114</v>
      </c>
      <c r="B14" s="68">
        <v>35000</v>
      </c>
      <c r="C14" s="68">
        <v>350000</v>
      </c>
      <c r="D14" s="68">
        <v>0</v>
      </c>
      <c r="E14" s="69">
        <f>IF((C14-D14)=0," ",B14+C14-D14)</f>
        <v>385000</v>
      </c>
    </row>
    <row r="15" spans="1:10" s="8" customFormat="1" ht="16.5" customHeight="1">
      <c r="A15" s="62" t="s">
        <v>116</v>
      </c>
      <c r="B15" s="70"/>
      <c r="C15" s="63"/>
      <c r="D15" s="63"/>
      <c r="E15" s="71" t="str">
        <f>IF((C15-D15)=0," ",C15-D15)</f>
        <v xml:space="preserve"> </v>
      </c>
      <c r="J15" s="4"/>
    </row>
    <row r="16" spans="1:10" ht="16" thickBot="1">
      <c r="A16" s="50"/>
      <c r="B16" s="50"/>
      <c r="C16" s="72"/>
      <c r="D16" s="72"/>
      <c r="E16" s="73"/>
      <c r="J16" s="8"/>
    </row>
    <row r="17" spans="1:10" s="9" customFormat="1" ht="18.75" customHeight="1" thickBot="1">
      <c r="A17" s="74" t="s">
        <v>81</v>
      </c>
      <c r="B17" s="75">
        <f>SUM(B7:B15)</f>
        <v>1243000</v>
      </c>
      <c r="C17" s="75">
        <f>SUM(C7:C15)</f>
        <v>-2320000</v>
      </c>
      <c r="D17" s="75">
        <f>SUM(D7:D15)</f>
        <v>1150000</v>
      </c>
      <c r="E17" s="76">
        <f>IF((C17-D17)=0," ",C17-D17)</f>
        <v>-3470000</v>
      </c>
      <c r="J17" s="4"/>
    </row>
    <row r="18" spans="1:10" ht="17" thickBot="1">
      <c r="A18" s="50"/>
      <c r="B18" s="50"/>
      <c r="C18" s="50"/>
      <c r="D18" s="50"/>
      <c r="E18" s="73"/>
      <c r="J18" s="9"/>
    </row>
    <row r="19" spans="1:10" ht="17" thickBot="1">
      <c r="A19" s="54" t="s">
        <v>82</v>
      </c>
      <c r="B19" s="54"/>
      <c r="C19" s="54"/>
      <c r="D19" s="54"/>
      <c r="E19" s="77" t="str">
        <f>IF((C19-D19)=0," ",C19-D19)</f>
        <v xml:space="preserve"> </v>
      </c>
    </row>
    <row r="20" spans="1:10" ht="16">
      <c r="A20" s="78" t="s">
        <v>97</v>
      </c>
      <c r="B20" s="78"/>
      <c r="C20" s="78"/>
      <c r="D20" s="78"/>
      <c r="E20" s="78"/>
    </row>
    <row r="21" spans="1:10" ht="15">
      <c r="A21" s="79" t="s">
        <v>147</v>
      </c>
      <c r="B21" s="63">
        <v>120000</v>
      </c>
      <c r="C21" s="80">
        <v>100000</v>
      </c>
      <c r="D21" s="80">
        <v>200000</v>
      </c>
      <c r="E21" s="80">
        <f>IF((C21-D21)=0," ",B21+C21-D21)</f>
        <v>20000</v>
      </c>
    </row>
    <row r="22" spans="1:10" ht="15">
      <c r="A22" s="59" t="s">
        <v>146</v>
      </c>
      <c r="B22" s="63">
        <v>17000</v>
      </c>
      <c r="C22" s="81">
        <v>14000</v>
      </c>
      <c r="D22" s="81">
        <v>30000</v>
      </c>
      <c r="E22" s="81">
        <f t="shared" ref="E22:E28" si="0">IF((C22-D22)=0," ",B22+C22-D22)</f>
        <v>1000</v>
      </c>
    </row>
    <row r="23" spans="1:10" ht="15">
      <c r="A23" s="79" t="s">
        <v>148</v>
      </c>
      <c r="B23" s="63">
        <v>220000</v>
      </c>
      <c r="C23" s="82">
        <v>200000</v>
      </c>
      <c r="D23" s="80">
        <v>300000</v>
      </c>
      <c r="E23" s="83">
        <f t="shared" si="0"/>
        <v>120000</v>
      </c>
    </row>
    <row r="24" spans="1:10" ht="15">
      <c r="A24" s="79" t="s">
        <v>53</v>
      </c>
      <c r="B24" s="63">
        <v>1300000</v>
      </c>
      <c r="C24" s="82">
        <v>900000</v>
      </c>
      <c r="D24" s="80">
        <v>1500000</v>
      </c>
      <c r="E24" s="83">
        <f t="shared" si="0"/>
        <v>700000</v>
      </c>
    </row>
    <row r="25" spans="1:10" ht="15">
      <c r="A25" s="84" t="s">
        <v>54</v>
      </c>
      <c r="B25" s="63">
        <v>600000</v>
      </c>
      <c r="C25" s="85">
        <v>500000</v>
      </c>
      <c r="D25" s="86">
        <v>700000</v>
      </c>
      <c r="E25" s="83">
        <f t="shared" si="0"/>
        <v>400000</v>
      </c>
    </row>
    <row r="26" spans="1:10" ht="15">
      <c r="A26" s="79" t="s">
        <v>115</v>
      </c>
      <c r="B26" s="65">
        <v>60000</v>
      </c>
      <c r="C26" s="82">
        <v>40000</v>
      </c>
      <c r="D26" s="82">
        <v>80000</v>
      </c>
      <c r="E26" s="83">
        <f t="shared" si="0"/>
        <v>20000</v>
      </c>
    </row>
    <row r="27" spans="1:10" ht="15">
      <c r="A27" s="79" t="s">
        <v>108</v>
      </c>
      <c r="B27" s="63">
        <v>25000</v>
      </c>
      <c r="C27" s="63">
        <v>20000</v>
      </c>
      <c r="D27" s="63">
        <v>20000</v>
      </c>
      <c r="E27" s="83" t="str">
        <f t="shared" si="0"/>
        <v xml:space="preserve"> </v>
      </c>
    </row>
    <row r="28" spans="1:10" ht="15">
      <c r="A28" s="79" t="s">
        <v>214</v>
      </c>
      <c r="B28" s="65">
        <v>15000</v>
      </c>
      <c r="C28" s="82">
        <v>10000</v>
      </c>
      <c r="D28" s="82">
        <v>20000</v>
      </c>
      <c r="E28" s="83">
        <f t="shared" si="0"/>
        <v>5000</v>
      </c>
    </row>
    <row r="29" spans="1:10" ht="16">
      <c r="A29" s="78" t="s">
        <v>96</v>
      </c>
      <c r="B29" s="78"/>
      <c r="C29" s="78"/>
      <c r="D29" s="78"/>
      <c r="E29" s="87"/>
    </row>
    <row r="30" spans="1:10" ht="15">
      <c r="A30" s="64" t="s">
        <v>110</v>
      </c>
      <c r="B30" s="65">
        <v>45000</v>
      </c>
      <c r="C30" s="65">
        <v>450000</v>
      </c>
      <c r="D30" s="68">
        <v>0</v>
      </c>
      <c r="E30" s="68">
        <f t="shared" ref="E30:E35" si="1">IF((C30-D30)=0," ",B30+C30-D30)</f>
        <v>495000</v>
      </c>
    </row>
    <row r="31" spans="1:10" ht="15">
      <c r="A31" s="64" t="s">
        <v>33</v>
      </c>
      <c r="B31" s="65">
        <v>50000</v>
      </c>
      <c r="C31" s="65">
        <v>500000</v>
      </c>
      <c r="D31" s="68">
        <v>800000</v>
      </c>
      <c r="E31" s="67">
        <f t="shared" si="1"/>
        <v>-250000</v>
      </c>
    </row>
    <row r="32" spans="1:10" ht="15">
      <c r="A32" s="64" t="s">
        <v>34</v>
      </c>
      <c r="B32" s="65">
        <v>73000</v>
      </c>
      <c r="C32" s="65">
        <v>730000</v>
      </c>
      <c r="D32" s="68">
        <v>500000</v>
      </c>
      <c r="E32" s="67">
        <f t="shared" si="1"/>
        <v>303000</v>
      </c>
    </row>
    <row r="33" spans="1:10" ht="15">
      <c r="A33" s="79" t="s">
        <v>109</v>
      </c>
      <c r="B33" s="82">
        <v>0</v>
      </c>
      <c r="C33" s="82">
        <v>0</v>
      </c>
      <c r="D33" s="80">
        <v>0</v>
      </c>
      <c r="E33" s="67" t="str">
        <f t="shared" si="1"/>
        <v xml:space="preserve"> </v>
      </c>
    </row>
    <row r="34" spans="1:10" ht="15">
      <c r="A34" s="64" t="s">
        <v>111</v>
      </c>
      <c r="B34" s="65">
        <v>3000</v>
      </c>
      <c r="C34" s="65">
        <v>30000</v>
      </c>
      <c r="D34" s="68">
        <v>0</v>
      </c>
      <c r="E34" s="67">
        <f t="shared" si="1"/>
        <v>33000</v>
      </c>
    </row>
    <row r="35" spans="1:10" ht="15">
      <c r="A35" s="64" t="s">
        <v>112</v>
      </c>
      <c r="B35" s="65">
        <v>6000</v>
      </c>
      <c r="C35" s="65">
        <v>60000</v>
      </c>
      <c r="D35" s="65">
        <v>0</v>
      </c>
      <c r="E35" s="67">
        <f t="shared" si="1"/>
        <v>66000</v>
      </c>
    </row>
    <row r="36" spans="1:10" ht="15">
      <c r="A36" s="62" t="s">
        <v>117</v>
      </c>
      <c r="B36" s="70"/>
      <c r="C36" s="88"/>
      <c r="D36" s="88"/>
      <c r="E36" s="71" t="str">
        <f>IF((C36-D36)=0," ",C36-D36)</f>
        <v xml:space="preserve"> </v>
      </c>
    </row>
    <row r="37" spans="1:10" ht="16" thickBot="1">
      <c r="A37" s="50"/>
      <c r="B37" s="50"/>
      <c r="C37" s="72"/>
      <c r="D37" s="72"/>
      <c r="E37" s="73"/>
    </row>
    <row r="38" spans="1:10" ht="16" thickBot="1">
      <c r="A38" s="74" t="s">
        <v>83</v>
      </c>
      <c r="B38" s="74"/>
      <c r="C38" s="75">
        <f>SUM(C21:C36)</f>
        <v>3554000</v>
      </c>
      <c r="D38" s="75">
        <f>SUM(D21:D36)</f>
        <v>4150000</v>
      </c>
      <c r="E38" s="76">
        <f>IF((C38-D38)=0," ",C38-D38)</f>
        <v>-596000</v>
      </c>
    </row>
    <row r="39" spans="1:10" ht="15">
      <c r="A39" s="50"/>
      <c r="B39" s="50"/>
      <c r="C39" s="50"/>
      <c r="D39" s="50"/>
      <c r="E39" s="73"/>
    </row>
    <row r="40" spans="1:10" ht="15">
      <c r="A40" s="62" t="s">
        <v>84</v>
      </c>
      <c r="B40" s="88">
        <f>B17-B38</f>
        <v>1243000</v>
      </c>
      <c r="C40" s="88">
        <f>C17-C38</f>
        <v>-5874000</v>
      </c>
      <c r="D40" s="88">
        <f>D17-D38</f>
        <v>-3000000</v>
      </c>
      <c r="E40" s="71">
        <f>IF((C40-D40)=0," ",B40+C40-D40)</f>
        <v>-1631000</v>
      </c>
    </row>
    <row r="41" spans="1:10" s="7" customFormat="1" ht="15" customHeight="1">
      <c r="A41" s="62" t="s">
        <v>85</v>
      </c>
      <c r="B41" s="88">
        <v>99</v>
      </c>
      <c r="C41" s="88">
        <v>100</v>
      </c>
      <c r="D41" s="88">
        <v>110</v>
      </c>
      <c r="E41" s="71">
        <f>IF((C41-D41)=0," ",B41+C41-D41)</f>
        <v>89</v>
      </c>
      <c r="J41" s="4"/>
    </row>
    <row r="42" spans="1:10" ht="15">
      <c r="A42" s="62" t="s">
        <v>86</v>
      </c>
      <c r="B42" s="88">
        <f>B40-B41</f>
        <v>1242901</v>
      </c>
      <c r="C42" s="88">
        <f>C40-C41</f>
        <v>-5874100</v>
      </c>
      <c r="D42" s="88">
        <f>D40-D41</f>
        <v>-3000110</v>
      </c>
      <c r="E42" s="71">
        <f>IF((C42-D42)=0," ",B42+C42-D42)</f>
        <v>-1631089</v>
      </c>
      <c r="J42" s="7"/>
    </row>
    <row r="43" spans="1:10" ht="15">
      <c r="A43" s="62" t="s">
        <v>87</v>
      </c>
      <c r="B43" s="70"/>
      <c r="C43" s="88"/>
      <c r="D43" s="88"/>
      <c r="E43" s="71" t="str">
        <f>IF((C43-D43)=0," ",C43-D43)</f>
        <v xml:space="preserve"> </v>
      </c>
    </row>
    <row r="44" spans="1:10" ht="15">
      <c r="A44" s="62" t="s">
        <v>88</v>
      </c>
      <c r="B44" s="70"/>
      <c r="C44" s="88"/>
      <c r="D44" s="88"/>
      <c r="E44" s="71" t="str">
        <f>IF((C44-D44)=0," ",C44-D44)</f>
        <v xml:space="preserve"> </v>
      </c>
    </row>
    <row r="45" spans="1:10" ht="16" thickBot="1">
      <c r="A45" s="50"/>
      <c r="B45" s="50"/>
      <c r="C45" s="50"/>
      <c r="D45" s="50"/>
      <c r="E45" s="73"/>
    </row>
    <row r="46" spans="1:10" ht="15" thickBot="1">
      <c r="A46" s="89" t="s">
        <v>145</v>
      </c>
      <c r="B46" s="90">
        <f>B42-B43-B44</f>
        <v>1242901</v>
      </c>
      <c r="C46" s="90">
        <f>C42-C43-C44</f>
        <v>-5874100</v>
      </c>
      <c r="D46" s="90">
        <f>D42-D43-D44</f>
        <v>-3000110</v>
      </c>
      <c r="E46" s="91">
        <f>IF((C46-D46)=0," ",C46-D46)</f>
        <v>-2873990</v>
      </c>
    </row>
    <row r="47" spans="1:10" ht="15">
      <c r="A47" s="50"/>
      <c r="B47" s="50"/>
      <c r="C47" s="50"/>
      <c r="D47" s="50"/>
      <c r="E47" s="50"/>
    </row>
    <row r="48" spans="1:10" ht="15">
      <c r="A48" s="27" t="s">
        <v>103</v>
      </c>
      <c r="B48" s="27"/>
      <c r="C48" s="50"/>
      <c r="D48" s="50"/>
      <c r="E48" s="50"/>
    </row>
    <row r="49" spans="1:5" ht="15">
      <c r="A49" s="39" t="s">
        <v>104</v>
      </c>
      <c r="B49" s="39"/>
      <c r="C49" s="50"/>
      <c r="D49" s="50"/>
      <c r="E49" s="50"/>
    </row>
    <row r="50" spans="1:5" ht="15">
      <c r="A50" s="44" t="s">
        <v>105</v>
      </c>
      <c r="B50" s="44"/>
      <c r="C50" s="50"/>
      <c r="D50" s="50"/>
      <c r="E50" s="50"/>
    </row>
    <row r="52" spans="1:5">
      <c r="A52" s="3" t="s">
        <v>226</v>
      </c>
    </row>
  </sheetData>
  <mergeCells count="3">
    <mergeCell ref="D1:E1"/>
    <mergeCell ref="D2:E2"/>
    <mergeCell ref="B5:C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38F58-DC56-7044-8731-6A8C61CBF8B5}">
  <sheetPr>
    <tabColor rgb="FFFFC000"/>
  </sheetPr>
  <dimension ref="A1:C41"/>
  <sheetViews>
    <sheetView showGridLines="0" workbookViewId="0">
      <selection activeCell="A41" sqref="A41"/>
    </sheetView>
  </sheetViews>
  <sheetFormatPr baseColWidth="10" defaultRowHeight="14"/>
  <cols>
    <col min="1" max="1" width="56.1640625" style="92" bestFit="1" customWidth="1"/>
    <col min="2" max="2" width="8.5" style="92" customWidth="1"/>
    <col min="3" max="3" width="14.1640625" style="92" bestFit="1" customWidth="1"/>
    <col min="4" max="16384" width="10.83203125" style="92"/>
  </cols>
  <sheetData>
    <row r="1" spans="1:3" ht="23" thickBot="1">
      <c r="A1" s="153" t="s">
        <v>178</v>
      </c>
      <c r="B1" s="97"/>
      <c r="C1" s="98"/>
    </row>
    <row r="2" spans="1:3" ht="15" thickTop="1">
      <c r="A2" s="99"/>
      <c r="B2" s="100" t="s">
        <v>179</v>
      </c>
      <c r="C2" s="101">
        <v>2023</v>
      </c>
    </row>
    <row r="3" spans="1:3">
      <c r="A3" s="102" t="s">
        <v>180</v>
      </c>
      <c r="B3" s="103"/>
      <c r="C3" s="103"/>
    </row>
    <row r="4" spans="1:3" ht="15" thickBot="1">
      <c r="A4" s="104" t="s">
        <v>201</v>
      </c>
      <c r="B4" s="105"/>
      <c r="C4" s="106">
        <f>SUM('Single-Step Income Statement'!B10:C10)</f>
        <v>-5000000</v>
      </c>
    </row>
    <row r="5" spans="1:3" ht="15" thickBot="1">
      <c r="A5" s="107" t="s">
        <v>206</v>
      </c>
      <c r="B5" s="105"/>
      <c r="C5" s="105">
        <f>SUM('Single-Step Income Statement'!B28:C28)</f>
        <v>25000</v>
      </c>
    </row>
    <row r="6" spans="1:3" ht="15" thickBot="1">
      <c r="A6" s="108" t="s">
        <v>181</v>
      </c>
      <c r="B6" s="109"/>
      <c r="C6" s="109"/>
    </row>
    <row r="7" spans="1:3" ht="15" thickBot="1">
      <c r="A7" s="104" t="s">
        <v>205</v>
      </c>
      <c r="B7" s="106"/>
      <c r="C7" s="106">
        <f>SUM('Single-Step Income Statement'!B21:B35)+SUM('Single-Step Income Statement'!C21:C35)</f>
        <v>6088000</v>
      </c>
    </row>
    <row r="8" spans="1:3" ht="15" thickBot="1">
      <c r="A8" s="110" t="s">
        <v>207</v>
      </c>
      <c r="B8" s="111"/>
      <c r="C8" s="111">
        <f>SUM('Single-Step Income Statement'!B24:B25)+SUM('Single-Step Income Statement'!C24:C25)+SUM('Single-Step Income Statement'!B31:B32)+SUM('Single-Step Income Statement'!C31:C32)</f>
        <v>4653000</v>
      </c>
    </row>
    <row r="9" spans="1:3" ht="15" thickBot="1">
      <c r="A9" s="112" t="s">
        <v>183</v>
      </c>
      <c r="B9" s="105"/>
      <c r="C9" s="105" t="s">
        <v>182</v>
      </c>
    </row>
    <row r="10" spans="1:3">
      <c r="A10" s="113" t="s">
        <v>184</v>
      </c>
      <c r="B10" s="114"/>
      <c r="C10" s="114" t="s">
        <v>182</v>
      </c>
    </row>
    <row r="11" spans="1:3" ht="15" thickBot="1">
      <c r="A11" s="115" t="s">
        <v>185</v>
      </c>
      <c r="B11" s="116"/>
      <c r="C11" s="116">
        <f>SUM(C4:C10)</f>
        <v>5766000</v>
      </c>
    </row>
    <row r="12" spans="1:3">
      <c r="A12" s="117"/>
      <c r="B12" s="117"/>
      <c r="C12" s="117"/>
    </row>
    <row r="13" spans="1:3" ht="15" thickBot="1">
      <c r="A13" s="108" t="s">
        <v>186</v>
      </c>
      <c r="B13" s="109"/>
      <c r="C13" s="109"/>
    </row>
    <row r="14" spans="1:3" ht="15" thickBot="1">
      <c r="A14" s="118" t="s">
        <v>218</v>
      </c>
      <c r="B14" s="119"/>
      <c r="C14" s="119">
        <f>SUM('Single-Step Income Statement'!B10:C11)</f>
        <v>-5187000</v>
      </c>
    </row>
    <row r="15" spans="1:3" ht="15" thickBot="1">
      <c r="A15" s="107" t="s">
        <v>202</v>
      </c>
      <c r="B15" s="105"/>
      <c r="C15" s="105">
        <v>-500000</v>
      </c>
    </row>
    <row r="16" spans="1:3" ht="15" thickBot="1">
      <c r="A16" s="120"/>
      <c r="B16" s="109"/>
      <c r="C16" s="109"/>
    </row>
    <row r="17" spans="1:3" ht="15" thickBot="1">
      <c r="A17" s="108" t="s">
        <v>187</v>
      </c>
      <c r="B17" s="109"/>
      <c r="C17" s="109"/>
    </row>
    <row r="18" spans="1:3" ht="15" thickBot="1">
      <c r="A18" s="112" t="s">
        <v>188</v>
      </c>
      <c r="B18" s="105"/>
      <c r="C18" s="105" t="s">
        <v>182</v>
      </c>
    </row>
    <row r="19" spans="1:3">
      <c r="A19" s="121" t="s">
        <v>203</v>
      </c>
      <c r="B19" s="122"/>
      <c r="C19" s="123">
        <f>BalanceSheet!C6</f>
        <v>300000</v>
      </c>
    </row>
    <row r="20" spans="1:3" ht="15" thickBot="1">
      <c r="A20" s="124" t="s">
        <v>189</v>
      </c>
      <c r="B20" s="125"/>
      <c r="C20" s="126">
        <f>SUM(C11:C19)</f>
        <v>379000</v>
      </c>
    </row>
    <row r="21" spans="1:3" ht="15" thickTop="1">
      <c r="A21" s="127"/>
      <c r="B21" s="128"/>
      <c r="C21" s="128"/>
    </row>
    <row r="22" spans="1:3">
      <c r="A22" s="102" t="s">
        <v>190</v>
      </c>
      <c r="B22" s="129"/>
      <c r="C22" s="129"/>
    </row>
    <row r="23" spans="1:3" ht="15" thickBot="1">
      <c r="A23" s="108" t="s">
        <v>191</v>
      </c>
      <c r="B23" s="109"/>
      <c r="C23" s="109"/>
    </row>
    <row r="24" spans="1:3" ht="15" thickBot="1">
      <c r="A24" s="110" t="s">
        <v>204</v>
      </c>
      <c r="B24" s="111"/>
      <c r="C24" s="111">
        <f>SUM(BalanceSheet!C16)</f>
        <v>500000</v>
      </c>
    </row>
    <row r="25" spans="1:3" ht="15" thickBot="1">
      <c r="A25" s="112" t="s">
        <v>192</v>
      </c>
      <c r="B25" s="105"/>
      <c r="C25" s="105"/>
    </row>
    <row r="26" spans="1:3" ht="15" thickBot="1">
      <c r="A26" s="124" t="s">
        <v>193</v>
      </c>
      <c r="B26" s="130"/>
      <c r="C26" s="130">
        <f>SUM(C24:C25)</f>
        <v>500000</v>
      </c>
    </row>
    <row r="27" spans="1:3" ht="15" thickTop="1">
      <c r="A27" s="127"/>
      <c r="B27" s="128"/>
      <c r="C27" s="128"/>
    </row>
    <row r="28" spans="1:3">
      <c r="A28" s="131" t="s">
        <v>194</v>
      </c>
      <c r="B28" s="132"/>
      <c r="C28" s="132"/>
    </row>
    <row r="29" spans="1:3" ht="15" thickBot="1">
      <c r="A29" s="133" t="s">
        <v>195</v>
      </c>
      <c r="B29" s="134"/>
      <c r="C29" s="134"/>
    </row>
    <row r="30" spans="1:3" ht="15" thickBot="1">
      <c r="A30" s="133" t="s">
        <v>196</v>
      </c>
      <c r="B30" s="134"/>
      <c r="C30" s="134" t="s">
        <v>182</v>
      </c>
    </row>
    <row r="31" spans="1:3" ht="15" thickBot="1">
      <c r="A31" s="135" t="s">
        <v>197</v>
      </c>
      <c r="B31" s="136"/>
      <c r="C31" s="136">
        <f>SUM(C29:C30)</f>
        <v>0</v>
      </c>
    </row>
    <row r="32" spans="1:3" ht="16" thickTop="1" thickBot="1">
      <c r="A32" s="137"/>
      <c r="B32" s="109"/>
      <c r="C32" s="109"/>
    </row>
    <row r="33" spans="1:3">
      <c r="A33" s="138" t="s">
        <v>198</v>
      </c>
      <c r="B33" s="114"/>
      <c r="C33" s="114">
        <v>15000</v>
      </c>
    </row>
    <row r="34" spans="1:3">
      <c r="A34" s="138" t="s">
        <v>199</v>
      </c>
      <c r="B34" s="114"/>
      <c r="C34" s="114">
        <f>C20+C26+C31</f>
        <v>879000</v>
      </c>
    </row>
    <row r="35" spans="1:3" ht="15" thickBot="1">
      <c r="A35" s="139" t="s">
        <v>200</v>
      </c>
      <c r="B35" s="130"/>
      <c r="C35" s="130">
        <f>SUM(C33:C34)</f>
        <v>894000</v>
      </c>
    </row>
    <row r="36" spans="1:3" ht="15" thickTop="1"/>
    <row r="37" spans="1:3">
      <c r="A37" s="27" t="s">
        <v>103</v>
      </c>
    </row>
    <row r="38" spans="1:3">
      <c r="A38" s="39" t="s">
        <v>104</v>
      </c>
    </row>
    <row r="39" spans="1:3">
      <c r="A39" s="44" t="s">
        <v>105</v>
      </c>
    </row>
    <row r="41" spans="1:3">
      <c r="A41" s="92" t="s">
        <v>226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D462F-CF10-154E-902A-D442BD0E6227}">
  <sheetPr>
    <tabColor theme="7"/>
  </sheetPr>
  <dimension ref="A1:C37"/>
  <sheetViews>
    <sheetView showGridLines="0" zoomScale="104" zoomScaleNormal="80" workbookViewId="0">
      <selection activeCell="A37" sqref="A37"/>
    </sheetView>
  </sheetViews>
  <sheetFormatPr baseColWidth="10" defaultRowHeight="14"/>
  <cols>
    <col min="1" max="1" width="59.6640625" style="92" bestFit="1" customWidth="1"/>
    <col min="2" max="2" width="60.5" style="92" customWidth="1"/>
    <col min="3" max="3" width="54.5" style="92" customWidth="1"/>
    <col min="4" max="16384" width="10.83203125" style="92"/>
  </cols>
  <sheetData>
    <row r="1" spans="1:3">
      <c r="A1" s="92" t="s">
        <v>37</v>
      </c>
      <c r="B1" s="92" t="s">
        <v>38</v>
      </c>
      <c r="C1" s="92" t="s">
        <v>141</v>
      </c>
    </row>
    <row r="2" spans="1:3">
      <c r="A2" s="14" t="s">
        <v>39</v>
      </c>
      <c r="B2" s="14" t="s">
        <v>40</v>
      </c>
      <c r="C2" s="14"/>
    </row>
    <row r="3" spans="1:3" ht="39">
      <c r="A3" s="14" t="s">
        <v>18</v>
      </c>
      <c r="B3" s="94" t="s">
        <v>174</v>
      </c>
      <c r="C3" s="14"/>
    </row>
    <row r="4" spans="1:3">
      <c r="A4" s="14" t="s">
        <v>28</v>
      </c>
      <c r="B4" s="14" t="s">
        <v>76</v>
      </c>
      <c r="C4" s="14"/>
    </row>
    <row r="5" spans="1:3">
      <c r="A5" s="36" t="s">
        <v>42</v>
      </c>
      <c r="B5" s="94" t="s">
        <v>49</v>
      </c>
      <c r="C5" s="14"/>
    </row>
    <row r="6" spans="1:3">
      <c r="A6" s="36" t="s">
        <v>26</v>
      </c>
      <c r="B6" s="14" t="s">
        <v>43</v>
      </c>
      <c r="C6" s="14"/>
    </row>
    <row r="7" spans="1:3">
      <c r="A7" s="36" t="s">
        <v>25</v>
      </c>
      <c r="B7" s="14" t="s">
        <v>41</v>
      </c>
      <c r="C7" s="14"/>
    </row>
    <row r="8" spans="1:3" ht="39">
      <c r="A8" s="14" t="s">
        <v>23</v>
      </c>
      <c r="B8" s="94" t="s">
        <v>171</v>
      </c>
      <c r="C8" s="14"/>
    </row>
    <row r="9" spans="1:3" ht="26">
      <c r="A9" s="14" t="s">
        <v>24</v>
      </c>
      <c r="B9" s="94" t="s">
        <v>57</v>
      </c>
      <c r="C9" s="14"/>
    </row>
    <row r="10" spans="1:3" ht="52">
      <c r="A10" s="14" t="s">
        <v>169</v>
      </c>
      <c r="B10" s="94" t="s">
        <v>172</v>
      </c>
      <c r="C10" s="14"/>
    </row>
    <row r="11" spans="1:3" ht="52">
      <c r="A11" s="14" t="s">
        <v>170</v>
      </c>
      <c r="B11" s="94" t="s">
        <v>173</v>
      </c>
      <c r="C11" s="14"/>
    </row>
    <row r="12" spans="1:3">
      <c r="A12" s="14" t="s">
        <v>19</v>
      </c>
      <c r="B12" s="14" t="s">
        <v>44</v>
      </c>
      <c r="C12" s="14"/>
    </row>
    <row r="13" spans="1:3">
      <c r="A13" s="14" t="s">
        <v>135</v>
      </c>
      <c r="B13" s="14" t="s">
        <v>134</v>
      </c>
      <c r="C13" s="14"/>
    </row>
    <row r="14" spans="1:3">
      <c r="A14" s="14" t="s">
        <v>50</v>
      </c>
      <c r="B14" s="14" t="s">
        <v>51</v>
      </c>
      <c r="C14" s="14"/>
    </row>
    <row r="15" spans="1:3" ht="87" customHeight="1">
      <c r="A15" s="14" t="s">
        <v>175</v>
      </c>
      <c r="B15" s="94" t="s">
        <v>176</v>
      </c>
      <c r="C15" s="94" t="s">
        <v>140</v>
      </c>
    </row>
    <row r="16" spans="1:3" ht="39">
      <c r="A16" s="14" t="s">
        <v>32</v>
      </c>
      <c r="B16" s="94" t="s">
        <v>55</v>
      </c>
      <c r="C16" s="14"/>
    </row>
    <row r="17" spans="1:3" ht="26">
      <c r="A17" s="14" t="s">
        <v>21</v>
      </c>
      <c r="B17" s="94" t="s">
        <v>101</v>
      </c>
      <c r="C17" s="14"/>
    </row>
    <row r="18" spans="1:3" ht="39">
      <c r="A18" s="14" t="s">
        <v>61</v>
      </c>
      <c r="B18" s="94" t="s">
        <v>149</v>
      </c>
      <c r="C18" s="14"/>
    </row>
    <row r="19" spans="1:3" ht="26">
      <c r="A19" s="14" t="s">
        <v>52</v>
      </c>
      <c r="B19" s="94" t="s">
        <v>58</v>
      </c>
      <c r="C19" s="14"/>
    </row>
    <row r="20" spans="1:3" ht="65">
      <c r="A20" s="14" t="s">
        <v>20</v>
      </c>
      <c r="B20" s="94" t="s">
        <v>63</v>
      </c>
      <c r="C20" s="14"/>
    </row>
    <row r="21" spans="1:3">
      <c r="A21" s="14" t="s">
        <v>60</v>
      </c>
      <c r="B21" s="94" t="s">
        <v>59</v>
      </c>
      <c r="C21" s="14"/>
    </row>
    <row r="22" spans="1:3" ht="252" customHeight="1">
      <c r="A22" s="14" t="s">
        <v>36</v>
      </c>
      <c r="B22" s="94" t="s">
        <v>62</v>
      </c>
      <c r="C22" s="94" t="s">
        <v>142</v>
      </c>
    </row>
    <row r="23" spans="1:3">
      <c r="A23" s="14" t="s">
        <v>22</v>
      </c>
      <c r="B23" s="14" t="s">
        <v>47</v>
      </c>
      <c r="C23" s="14"/>
    </row>
    <row r="24" spans="1:3">
      <c r="A24" s="14" t="s">
        <v>35</v>
      </c>
      <c r="B24" s="14" t="s">
        <v>48</v>
      </c>
      <c r="C24" s="14"/>
    </row>
    <row r="25" spans="1:3">
      <c r="A25" s="14" t="s">
        <v>7</v>
      </c>
      <c r="B25" s="14" t="s">
        <v>56</v>
      </c>
      <c r="C25" s="14"/>
    </row>
    <row r="26" spans="1:3">
      <c r="A26" s="14" t="s">
        <v>98</v>
      </c>
      <c r="B26" s="14" t="s">
        <v>45</v>
      </c>
      <c r="C26" s="14"/>
    </row>
    <row r="27" spans="1:3">
      <c r="A27" s="14" t="s">
        <v>30</v>
      </c>
      <c r="B27" s="14" t="s">
        <v>46</v>
      </c>
      <c r="C27" s="14"/>
    </row>
    <row r="37" spans="1:1">
      <c r="A37" s="92" t="s">
        <v>226</v>
      </c>
    </row>
  </sheetData>
  <pageMargins left="0.7" right="0.7" top="0.75" bottom="0.75" header="0.3" footer="0.3"/>
  <pageSetup paperSize="9" orientation="portrait" horizontalDpi="0" verticalDpi="0"/>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9D5C8-EF02-3B4F-A2F9-3B85E3739AA4}">
  <sheetPr>
    <tabColor theme="5"/>
  </sheetPr>
  <dimension ref="A1:C33"/>
  <sheetViews>
    <sheetView showGridLines="0" workbookViewId="0">
      <selection activeCell="B27" sqref="B27"/>
    </sheetView>
  </sheetViews>
  <sheetFormatPr baseColWidth="10" defaultRowHeight="14"/>
  <cols>
    <col min="1" max="1" width="19" customWidth="1"/>
    <col min="2" max="2" width="14.33203125" bestFit="1" customWidth="1"/>
    <col min="3" max="3" width="77.6640625" customWidth="1"/>
  </cols>
  <sheetData>
    <row r="1" spans="1:3" ht="15">
      <c r="A1" s="92" t="s">
        <v>129</v>
      </c>
      <c r="B1" s="92" t="s">
        <v>124</v>
      </c>
      <c r="C1" s="92" t="s">
        <v>160</v>
      </c>
    </row>
    <row r="2" spans="1:3" ht="30" customHeight="1">
      <c r="A2" s="93" t="s">
        <v>69</v>
      </c>
      <c r="B2" s="92" t="s">
        <v>125</v>
      </c>
      <c r="C2" s="93" t="s">
        <v>130</v>
      </c>
    </row>
    <row r="3" spans="1:3" ht="45">
      <c r="A3" s="93" t="s">
        <v>67</v>
      </c>
      <c r="B3" s="92" t="s">
        <v>125</v>
      </c>
      <c r="C3" s="93" t="s">
        <v>119</v>
      </c>
    </row>
    <row r="4" spans="1:3" ht="41" customHeight="1">
      <c r="A4" s="93" t="s">
        <v>64</v>
      </c>
      <c r="B4" s="92" t="s">
        <v>125</v>
      </c>
      <c r="C4" s="93" t="s">
        <v>121</v>
      </c>
    </row>
    <row r="5" spans="1:3" ht="15">
      <c r="A5" s="93" t="s">
        <v>73</v>
      </c>
      <c r="B5" s="92" t="s">
        <v>125</v>
      </c>
      <c r="C5" s="93" t="s">
        <v>123</v>
      </c>
    </row>
    <row r="6" spans="1:3" ht="30">
      <c r="A6" s="93" t="s">
        <v>68</v>
      </c>
      <c r="B6" s="92" t="s">
        <v>125</v>
      </c>
      <c r="C6" s="93" t="s">
        <v>120</v>
      </c>
    </row>
    <row r="7" spans="1:3" ht="30">
      <c r="A7" s="93" t="s">
        <v>70</v>
      </c>
      <c r="B7" s="92" t="s">
        <v>127</v>
      </c>
      <c r="C7" s="93" t="s">
        <v>122</v>
      </c>
    </row>
    <row r="8" spans="1:3" ht="45">
      <c r="A8" s="93" t="s">
        <v>72</v>
      </c>
      <c r="B8" s="92" t="s">
        <v>128</v>
      </c>
      <c r="C8" s="93" t="s">
        <v>215</v>
      </c>
    </row>
    <row r="9" spans="1:3" ht="45">
      <c r="A9" s="93" t="s">
        <v>71</v>
      </c>
      <c r="B9" s="92" t="s">
        <v>126</v>
      </c>
      <c r="C9" s="93" t="s">
        <v>215</v>
      </c>
    </row>
    <row r="10" spans="1:3" ht="45">
      <c r="A10" s="93" t="s">
        <v>65</v>
      </c>
      <c r="B10" s="92" t="s">
        <v>126</v>
      </c>
      <c r="C10" s="93" t="s">
        <v>215</v>
      </c>
    </row>
    <row r="11" spans="1:3" ht="30">
      <c r="A11" s="93" t="s">
        <v>74</v>
      </c>
      <c r="B11" s="92" t="s">
        <v>126</v>
      </c>
      <c r="C11" s="93" t="s">
        <v>216</v>
      </c>
    </row>
    <row r="12" spans="1:3" ht="46" customHeight="1">
      <c r="A12" s="93" t="s">
        <v>66</v>
      </c>
      <c r="B12" s="92" t="s">
        <v>126</v>
      </c>
      <c r="C12" s="93" t="s">
        <v>215</v>
      </c>
    </row>
    <row r="13" spans="1:3" ht="46" customHeight="1">
      <c r="A13" s="93" t="s">
        <v>75</v>
      </c>
      <c r="B13" s="92" t="s">
        <v>126</v>
      </c>
      <c r="C13" s="93" t="s">
        <v>215</v>
      </c>
    </row>
    <row r="14" spans="1:3" ht="15">
      <c r="A14" s="92"/>
      <c r="B14" s="92"/>
      <c r="C14" s="92"/>
    </row>
    <row r="15" spans="1:3" ht="15">
      <c r="A15" s="92" t="s">
        <v>150</v>
      </c>
      <c r="B15" s="92" t="s">
        <v>124</v>
      </c>
      <c r="C15" s="92" t="s">
        <v>159</v>
      </c>
    </row>
    <row r="16" spans="1:3" ht="105">
      <c r="A16" s="92" t="s">
        <v>151</v>
      </c>
      <c r="B16" s="93" t="s">
        <v>125</v>
      </c>
      <c r="C16" s="93" t="s">
        <v>166</v>
      </c>
    </row>
    <row r="17" spans="1:3" ht="244" customHeight="1">
      <c r="A17" s="92" t="s">
        <v>152</v>
      </c>
      <c r="B17" s="93" t="s">
        <v>157</v>
      </c>
      <c r="C17" s="93" t="s">
        <v>167</v>
      </c>
    </row>
    <row r="18" spans="1:3" ht="90">
      <c r="A18" s="92" t="s">
        <v>153</v>
      </c>
      <c r="B18" s="93" t="s">
        <v>157</v>
      </c>
      <c r="C18" s="93" t="s">
        <v>165</v>
      </c>
    </row>
    <row r="19" spans="1:3" ht="90">
      <c r="A19" s="92" t="s">
        <v>154</v>
      </c>
      <c r="B19" s="93" t="s">
        <v>158</v>
      </c>
      <c r="C19" s="93" t="s">
        <v>168</v>
      </c>
    </row>
    <row r="20" spans="1:3" ht="45">
      <c r="A20" s="92" t="s">
        <v>155</v>
      </c>
      <c r="B20" s="93" t="s">
        <v>158</v>
      </c>
      <c r="C20" s="93" t="s">
        <v>162</v>
      </c>
    </row>
    <row r="21" spans="1:3" ht="90">
      <c r="A21" s="92" t="s">
        <v>156</v>
      </c>
      <c r="B21" s="93" t="s">
        <v>158</v>
      </c>
      <c r="C21" s="93" t="s">
        <v>161</v>
      </c>
    </row>
    <row r="33" spans="1:1">
      <c r="A33" t="s">
        <v>226</v>
      </c>
    </row>
  </sheetData>
  <pageMargins left="0.7" right="0.7" top="0.75" bottom="0.75" header="0.3" footer="0.3"/>
  <drawing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Introduction</vt:lpstr>
      <vt:lpstr>Use Cases QuantiSec</vt:lpstr>
      <vt:lpstr>BalanceSheet</vt:lpstr>
      <vt:lpstr>Single-Step Income Statement</vt:lpstr>
      <vt:lpstr>Cash Flow Statement</vt:lpstr>
      <vt:lpstr>Definitions</vt:lpstr>
      <vt:lpstr>Match Standards</vt:lpstr>
      <vt:lpstr>BalanceSheet!Print_Area</vt:lpstr>
      <vt:lpstr>'Single-Step Income Statement'!Print_Area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 Template</dc:title>
  <dc:creator>Vertex42.com</dc:creator>
  <dc:description>(c) 2008-2019 Vertex42 LLC. All Rights Reserved.</dc:description>
  <cp:lastModifiedBy>Laura Georg</cp:lastModifiedBy>
  <cp:lastPrinted>2019-12-13T15:39:23Z</cp:lastPrinted>
  <dcterms:created xsi:type="dcterms:W3CDTF">2011-05-30T15:04:07Z</dcterms:created>
  <dcterms:modified xsi:type="dcterms:W3CDTF">2024-02-14T13:57:17Z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2008-2019 Vertex42 LLC</vt:lpwstr>
  </property>
  <property fmtid="{D5CDD505-2E9C-101B-9397-08002B2CF9AE}" pid="3" name="Version">
    <vt:lpwstr>1.2.2</vt:lpwstr>
  </property>
  <property fmtid="{D5CDD505-2E9C-101B-9397-08002B2CF9AE}" pid="4" name="Source">
    <vt:lpwstr>https://www.vertex42.com/ExcelTemplates/balance-sheet.html</vt:lpwstr>
  </property>
</Properties>
</file>